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 activeTab="2"/>
  </bookViews>
  <sheets>
    <sheet name="HITUNG" sheetId="2" r:id="rId1"/>
    <sheet name="DATA" sheetId="3" r:id="rId2"/>
    <sheet name="HITUNG PER BULAN" sheetId="4" r:id="rId3"/>
  </sheets>
  <calcPr calcId="144525"/>
</workbook>
</file>

<file path=xl/calcChain.xml><?xml version="1.0" encoding="utf-8"?>
<calcChain xmlns="http://schemas.openxmlformats.org/spreadsheetml/2006/main">
  <c r="E14" i="4" l="1"/>
  <c r="E13" i="4"/>
  <c r="E12" i="4"/>
  <c r="E3" i="4"/>
  <c r="E11" i="4"/>
  <c r="E10" i="4"/>
  <c r="E8" i="4"/>
  <c r="E9" i="4"/>
  <c r="E7" i="4"/>
  <c r="E6" i="4"/>
  <c r="E5" i="4" l="1"/>
  <c r="E4" i="4"/>
  <c r="Q32" i="3" l="1"/>
  <c r="P32" i="3"/>
  <c r="O32" i="3"/>
  <c r="N32" i="3"/>
  <c r="J32" i="3"/>
  <c r="I32" i="3"/>
  <c r="H32" i="3"/>
  <c r="P16" i="3"/>
  <c r="O16" i="3"/>
  <c r="N16" i="3"/>
  <c r="J16" i="3"/>
  <c r="I16" i="3"/>
  <c r="H16" i="3"/>
  <c r="D74" i="2" l="1"/>
  <c r="B72" i="2"/>
  <c r="D90" i="2"/>
  <c r="D91" i="2"/>
  <c r="P7" i="2" l="1"/>
  <c r="P6" i="2"/>
  <c r="P5" i="2"/>
  <c r="P4" i="2"/>
  <c r="P3" i="2"/>
  <c r="D8" i="2" l="1"/>
  <c r="F8" i="2" l="1"/>
  <c r="M20" i="2" s="1"/>
  <c r="E8" i="2"/>
  <c r="J20" i="2" s="1"/>
  <c r="G26" i="2"/>
  <c r="C8" i="2"/>
  <c r="B20" i="2" s="1"/>
  <c r="O4" i="2"/>
  <c r="O5" i="2"/>
  <c r="O6" i="2"/>
  <c r="O7" i="2"/>
  <c r="O3" i="2"/>
  <c r="N4" i="2"/>
  <c r="N5" i="2"/>
  <c r="N6" i="2"/>
  <c r="N7" i="2"/>
  <c r="N3" i="2"/>
  <c r="M4" i="2"/>
  <c r="M5" i="2"/>
  <c r="M6" i="2"/>
  <c r="M7" i="2"/>
  <c r="M3" i="2"/>
  <c r="L4" i="2"/>
  <c r="L5" i="2"/>
  <c r="L6" i="2"/>
  <c r="L7" i="2"/>
  <c r="L3" i="2"/>
  <c r="K4" i="2"/>
  <c r="K5" i="2"/>
  <c r="K6" i="2"/>
  <c r="K7" i="2"/>
  <c r="K3" i="2"/>
  <c r="J4" i="2"/>
  <c r="J5" i="2"/>
  <c r="J6" i="2"/>
  <c r="J7" i="2"/>
  <c r="J3" i="2"/>
  <c r="I4" i="2"/>
  <c r="I5" i="2"/>
  <c r="I6" i="2"/>
  <c r="I7" i="2"/>
  <c r="I3" i="2"/>
  <c r="H4" i="2"/>
  <c r="H5" i="2"/>
  <c r="H6" i="2"/>
  <c r="H7" i="2"/>
  <c r="H3" i="2"/>
  <c r="G4" i="2"/>
  <c r="G5" i="2"/>
  <c r="G6" i="2"/>
  <c r="G7" i="2"/>
  <c r="G3" i="2"/>
  <c r="B95" i="2" l="1"/>
  <c r="B96" i="2" s="1"/>
  <c r="B42" i="2"/>
  <c r="B26" i="2"/>
  <c r="B34" i="2" s="1"/>
  <c r="J8" i="2"/>
  <c r="G22" i="2" s="1"/>
  <c r="G35" i="2" s="1"/>
  <c r="G38" i="2" s="1"/>
  <c r="N8" i="2"/>
  <c r="J22" i="2" s="1"/>
  <c r="J35" i="2" s="1"/>
  <c r="J38" i="2" s="1"/>
  <c r="O8" i="2"/>
  <c r="M23" i="2" s="1"/>
  <c r="M43" i="2" s="1"/>
  <c r="M46" i="2" s="1"/>
  <c r="M42" i="2"/>
  <c r="M26" i="2"/>
  <c r="M95" i="2"/>
  <c r="M34" i="2"/>
  <c r="D23" i="2"/>
  <c r="D43" i="2" s="1"/>
  <c r="I8" i="2"/>
  <c r="B23" i="2" s="1"/>
  <c r="B43" i="2" s="1"/>
  <c r="B46" i="2" s="1"/>
  <c r="H8" i="2"/>
  <c r="B22" i="2" s="1"/>
  <c r="B35" i="2" s="1"/>
  <c r="B38" i="2" s="1"/>
  <c r="L8" i="2"/>
  <c r="J23" i="2" s="1"/>
  <c r="J43" i="2" s="1"/>
  <c r="J46" i="2" s="1"/>
  <c r="K8" i="2"/>
  <c r="G23" i="2" s="1"/>
  <c r="G43" i="2" s="1"/>
  <c r="G46" i="2" s="1"/>
  <c r="M8" i="2"/>
  <c r="G21" i="2" s="1"/>
  <c r="G27" i="2" s="1"/>
  <c r="G30" i="2" s="1"/>
  <c r="G8" i="2"/>
  <c r="B21" i="2" s="1"/>
  <c r="B27" i="2" s="1"/>
  <c r="B30" i="2" s="1"/>
  <c r="J95" i="2"/>
  <c r="J26" i="2"/>
  <c r="D22" i="2"/>
  <c r="D35" i="2" s="1"/>
  <c r="D21" i="2"/>
  <c r="D27" i="2" s="1"/>
  <c r="G20" i="2"/>
  <c r="M37" i="2"/>
  <c r="D37" i="2"/>
  <c r="M22" i="2"/>
  <c r="M35" i="2" s="1"/>
  <c r="M38" i="2" s="1"/>
  <c r="J34" i="2"/>
  <c r="J42" i="2"/>
  <c r="J21" i="2" l="1"/>
  <c r="J27" i="2" s="1"/>
  <c r="J30" i="2" s="1"/>
  <c r="J45" i="2"/>
  <c r="J47" i="2" s="1"/>
  <c r="G59" i="2" s="1"/>
  <c r="B37" i="2"/>
  <c r="B39" i="2" s="1"/>
  <c r="B51" i="2" s="1"/>
  <c r="B45" i="2"/>
  <c r="B47" i="2" s="1"/>
  <c r="B59" i="2" s="1"/>
  <c r="D46" i="2"/>
  <c r="D45" i="2"/>
  <c r="M45" i="2"/>
  <c r="M47" i="2" s="1"/>
  <c r="J59" i="2" s="1"/>
  <c r="M21" i="2"/>
  <c r="M27" i="2" s="1"/>
  <c r="M30" i="2" s="1"/>
  <c r="D38" i="2"/>
  <c r="J37" i="2"/>
  <c r="J39" i="2" s="1"/>
  <c r="G58" i="2" s="1"/>
  <c r="D30" i="2"/>
  <c r="M29" i="2"/>
  <c r="D29" i="2"/>
  <c r="B29" i="2"/>
  <c r="B31" i="2" s="1"/>
  <c r="J29" i="2"/>
  <c r="G42" i="2"/>
  <c r="G45" i="2" s="1"/>
  <c r="G47" i="2" s="1"/>
  <c r="D59" i="2" s="1"/>
  <c r="G95" i="2"/>
  <c r="G34" i="2"/>
  <c r="G37" i="2" s="1"/>
  <c r="G39" i="2" s="1"/>
  <c r="D58" i="2" s="1"/>
  <c r="G29" i="2"/>
  <c r="G31" i="2" s="1"/>
  <c r="D50" i="2" s="1"/>
  <c r="D86" i="2" s="1"/>
  <c r="D87" i="2" s="1"/>
  <c r="D88" i="2" s="1"/>
  <c r="A90" i="2" s="1"/>
  <c r="M39" i="2"/>
  <c r="J31" i="2" l="1"/>
  <c r="G50" i="2" s="1"/>
  <c r="G86" i="2" s="1"/>
  <c r="G87" i="2" s="1"/>
  <c r="B58" i="2"/>
  <c r="B61" i="2" s="1"/>
  <c r="M31" i="2"/>
  <c r="J50" i="2" s="1"/>
  <c r="J86" i="2" s="1"/>
  <c r="J87" i="2" s="1"/>
  <c r="G51" i="2"/>
  <c r="B54" i="2"/>
  <c r="G54" i="2"/>
  <c r="B50" i="2"/>
  <c r="B86" i="2"/>
  <c r="B87" i="2" s="1"/>
  <c r="B88" i="2" s="1"/>
  <c r="D51" i="2"/>
  <c r="D54" i="2" s="1"/>
  <c r="G61" i="2"/>
  <c r="B62" i="2"/>
  <c r="D61" i="2"/>
  <c r="J62" i="2"/>
  <c r="D62" i="2"/>
  <c r="G62" i="2"/>
  <c r="J51" i="2"/>
  <c r="J54" i="2" s="1"/>
  <c r="J58" i="2"/>
  <c r="J61" i="2" s="1"/>
  <c r="J53" i="2" l="1"/>
  <c r="J55" i="2" s="1"/>
  <c r="G67" i="2" s="1"/>
  <c r="B53" i="2"/>
  <c r="B55" i="2" s="1"/>
  <c r="B67" i="2" s="1"/>
  <c r="B78" i="2" s="1"/>
  <c r="B79" i="2" s="1"/>
  <c r="B80" i="2" s="1"/>
  <c r="G53" i="2"/>
  <c r="G55" i="2" s="1"/>
  <c r="D67" i="2" s="1"/>
  <c r="D78" i="2" s="1"/>
  <c r="D79" i="2" s="1"/>
  <c r="D80" i="2" s="1"/>
  <c r="B82" i="2" s="1"/>
  <c r="G63" i="2"/>
  <c r="D68" i="2" s="1"/>
  <c r="B63" i="2"/>
  <c r="B68" i="2" s="1"/>
  <c r="D53" i="2"/>
  <c r="J63" i="2"/>
  <c r="G68" i="2" s="1"/>
  <c r="G70" i="2" l="1"/>
  <c r="B70" i="2"/>
  <c r="D71" i="2"/>
  <c r="D70" i="2"/>
  <c r="B71" i="2"/>
  <c r="G71" i="2"/>
  <c r="G78" i="2"/>
  <c r="G79" i="2" s="1"/>
  <c r="G72" i="2" l="1"/>
  <c r="M96" i="2" l="1"/>
  <c r="H79" i="2" l="1"/>
  <c r="G80" i="2" s="1"/>
  <c r="D82" i="2" s="1"/>
  <c r="D83" i="2" s="1"/>
  <c r="H103" i="2" s="1"/>
  <c r="H104" i="2"/>
  <c r="K87" i="2"/>
  <c r="J88" i="2" s="1"/>
  <c r="J96" i="2" l="1"/>
  <c r="H87" i="2"/>
  <c r="G88" i="2" s="1"/>
  <c r="G89" i="2" s="1"/>
  <c r="G96" i="2" s="1"/>
  <c r="H102" i="2" l="1"/>
  <c r="G97" i="2"/>
  <c r="D98" i="2" s="1"/>
  <c r="D99" i="2" s="1"/>
  <c r="H101" i="2" s="1"/>
</calcChain>
</file>

<file path=xl/sharedStrings.xml><?xml version="1.0" encoding="utf-8"?>
<sst xmlns="http://schemas.openxmlformats.org/spreadsheetml/2006/main" count="450" uniqueCount="67">
  <si>
    <t>TAHUN</t>
  </si>
  <si>
    <t>Y</t>
  </si>
  <si>
    <t>X1</t>
  </si>
  <si>
    <t>X2</t>
  </si>
  <si>
    <t>X3</t>
  </si>
  <si>
    <t>Perhitungan Data</t>
  </si>
  <si>
    <t>YX1</t>
  </si>
  <si>
    <t>YX2</t>
  </si>
  <si>
    <t>YX3</t>
  </si>
  <si>
    <t>X1X2</t>
  </si>
  <si>
    <t>X1X3</t>
  </si>
  <si>
    <t>X2X3</t>
  </si>
  <si>
    <t>X1^2</t>
  </si>
  <si>
    <t>X2^2</t>
  </si>
  <si>
    <t>X3^2</t>
  </si>
  <si>
    <t>n = 5</t>
  </si>
  <si>
    <t>Rumus umum :</t>
  </si>
  <si>
    <t>Berdasarkan rumus di atas, maka didapat persamaan sbb.</t>
  </si>
  <si>
    <t>=</t>
  </si>
  <si>
    <t>a</t>
  </si>
  <si>
    <t>+</t>
  </si>
  <si>
    <t>b1</t>
  </si>
  <si>
    <t>b2</t>
  </si>
  <si>
    <t>b3</t>
  </si>
  <si>
    <t>(…1)</t>
  </si>
  <si>
    <t>(…2)</t>
  </si>
  <si>
    <t>(…3)</t>
  </si>
  <si>
    <t>(…4)</t>
  </si>
  <si>
    <t>1) Proses eliminasi 1 (persamaan 1 dan 2) :</t>
  </si>
  <si>
    <t>-</t>
  </si>
  <si>
    <t>(…5)</t>
  </si>
  <si>
    <t>2) Proses eliminasi 2 (persamaan 1 dan 3) :</t>
  </si>
  <si>
    <t>(…6)</t>
  </si>
  <si>
    <t>3) Proses eliminasi 3 (persamaan 1 dan 4) :</t>
  </si>
  <si>
    <t>(…7)</t>
  </si>
  <si>
    <t>4) Proses eliminasi 4 (persamaan 5 dan 6) :</t>
  </si>
  <si>
    <t>(…8)</t>
  </si>
  <si>
    <t>5) Proses eliminasi 5 (persamaan 6 dan 7) :</t>
  </si>
  <si>
    <t>(…9)</t>
  </si>
  <si>
    <t>6) Proses eliminasi 6 (persamaan 8 dan 9) :</t>
  </si>
  <si>
    <t>Hasil b3 dimasukkan ke persamaan 8 , dalam hal ini menggunakan persamaan 8 sbb.</t>
  </si>
  <si>
    <t>Hasil b3 dan b2 dimasukkan  menggunakan persamaan 5 sbb:</t>
  </si>
  <si>
    <t>Selanjutnya hasil dari b1, b2, b3 dimasukkan ke dlm persamaan 1 sbb.</t>
  </si>
  <si>
    <t>Y = a + b1  x1 +b2 x2 + b3 x3</t>
  </si>
  <si>
    <t>maka</t>
  </si>
  <si>
    <t xml:space="preserve">maka persamaan </t>
  </si>
  <si>
    <t>HASIL REGRESI</t>
  </si>
  <si>
    <t>REKAPITULASI DATA</t>
  </si>
  <si>
    <t>JAN</t>
  </si>
  <si>
    <t>FEB</t>
  </si>
  <si>
    <t>MAR</t>
  </si>
  <si>
    <t>APR</t>
  </si>
  <si>
    <t>MEI</t>
  </si>
  <si>
    <t>JUN</t>
  </si>
  <si>
    <t>JULI</t>
  </si>
  <si>
    <t>AGS</t>
  </si>
  <si>
    <t>SEP</t>
  </si>
  <si>
    <t>OKT</t>
  </si>
  <si>
    <t>NOV</t>
  </si>
  <si>
    <t>DES</t>
  </si>
  <si>
    <t xml:space="preserve">RINCIAN DATA </t>
  </si>
  <si>
    <t>BULAN</t>
  </si>
  <si>
    <t>JUL</t>
  </si>
  <si>
    <t>NILAI</t>
  </si>
  <si>
    <t>Y = 8.4888247803703 + ( 1.29325995686964 x1) +(0.777297581020014 x2) + (1.02745726684856 x3)</t>
  </si>
  <si>
    <t>HITUNG</t>
  </si>
  <si>
    <t>PEMBULATAN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</si>
</sst>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000000000000"/>
    <numFmt numFmtId="167" formatCode="0.00000000000000"/>
    <numFmt numFmtId="168" formatCode="0.000000000000000"/>
    <numFmt numFmtId="169" formatCode="_(* #,##0.0000000000000_);_(* \(#,##0.0000000000000\);_(* &quot;-&quot;??_);_(@_)"/>
    <numFmt numFmtId="170" formatCode="_(* #,##0.000000000000000_);_(* \(#,##0.000000000000000\);_(* &quot;-&quot;??_);_(@_)"/>
    <numFmt numFmtId="171" formatCode="_(* #,##0.00000000000000_);_(* \(#,##0.000000000000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6" fillId="0" borderId="0" xfId="0" applyFont="1"/>
    <xf numFmtId="0" fontId="3" fillId="0" borderId="0" xfId="0" applyFont="1"/>
    <xf numFmtId="0" fontId="6" fillId="0" borderId="4" xfId="0" applyFont="1" applyBorder="1"/>
    <xf numFmtId="1" fontId="6" fillId="0" borderId="0" xfId="0" applyNumberFormat="1" applyFont="1"/>
    <xf numFmtId="165" fontId="6" fillId="0" borderId="0" xfId="1" applyNumberFormat="1" applyFont="1"/>
    <xf numFmtId="165" fontId="6" fillId="0" borderId="4" xfId="1" applyNumberFormat="1" applyFont="1" applyBorder="1"/>
    <xf numFmtId="165" fontId="3" fillId="0" borderId="0" xfId="0" applyNumberFormat="1" applyFont="1"/>
    <xf numFmtId="0" fontId="3" fillId="0" borderId="0" xfId="0" applyFont="1" applyFill="1" applyBorder="1"/>
    <xf numFmtId="165" fontId="6" fillId="0" borderId="0" xfId="0" applyNumberFormat="1" applyFont="1"/>
    <xf numFmtId="165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Fill="1" applyBorder="1"/>
    <xf numFmtId="1" fontId="3" fillId="0" borderId="0" xfId="0" applyNumberFormat="1" applyFont="1"/>
    <xf numFmtId="2" fontId="6" fillId="0" borderId="0" xfId="0" applyNumberFormat="1" applyFont="1"/>
    <xf numFmtId="1" fontId="0" fillId="0" borderId="0" xfId="0" applyNumberFormat="1"/>
    <xf numFmtId="164" fontId="5" fillId="0" borderId="0" xfId="0" applyNumberFormat="1" applyFont="1" applyAlignment="1">
      <alignment horizontal="left" vertical="center"/>
    </xf>
    <xf numFmtId="0" fontId="3" fillId="0" borderId="0" xfId="0" applyFont="1" applyBorder="1"/>
    <xf numFmtId="0" fontId="0" fillId="0" borderId="0" xfId="0" applyBorder="1"/>
    <xf numFmtId="0" fontId="3" fillId="0" borderId="2" xfId="0" applyFont="1" applyBorder="1"/>
    <xf numFmtId="0" fontId="0" fillId="0" borderId="0" xfId="0" quotePrefix="1"/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Border="1"/>
    <xf numFmtId="0" fontId="2" fillId="0" borderId="0" xfId="0" applyFont="1"/>
    <xf numFmtId="0" fontId="6" fillId="0" borderId="2" xfId="0" applyFont="1" applyBorder="1"/>
    <xf numFmtId="1" fontId="0" fillId="0" borderId="5" xfId="0" applyNumberFormat="1" applyBorder="1"/>
    <xf numFmtId="165" fontId="0" fillId="0" borderId="1" xfId="1" applyNumberFormat="1" applyFont="1" applyBorder="1" applyAlignment="1">
      <alignment horizontal="right"/>
    </xf>
    <xf numFmtId="43" fontId="2" fillId="0" borderId="0" xfId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/>
    <xf numFmtId="169" fontId="3" fillId="0" borderId="1" xfId="1" applyNumberFormat="1" applyFont="1" applyBorder="1"/>
    <xf numFmtId="167" fontId="3" fillId="0" borderId="1" xfId="0" applyNumberFormat="1" applyFont="1" applyBorder="1"/>
    <xf numFmtId="168" fontId="3" fillId="0" borderId="1" xfId="0" applyNumberFormat="1" applyFont="1" applyBorder="1"/>
    <xf numFmtId="170" fontId="3" fillId="0" borderId="1" xfId="1" applyNumberFormat="1" applyFont="1" applyBorder="1"/>
    <xf numFmtId="166" fontId="3" fillId="0" borderId="1" xfId="0" applyNumberFormat="1" applyFont="1" applyBorder="1" applyAlignment="1"/>
    <xf numFmtId="167" fontId="3" fillId="0" borderId="0" xfId="0" applyNumberFormat="1" applyFont="1"/>
    <xf numFmtId="168" fontId="3" fillId="0" borderId="0" xfId="0" applyNumberFormat="1" applyFont="1"/>
    <xf numFmtId="169" fontId="3" fillId="0" borderId="0" xfId="1" applyNumberFormat="1" applyFont="1"/>
    <xf numFmtId="171" fontId="3" fillId="0" borderId="0" xfId="1" applyNumberFormat="1" applyFont="1"/>
    <xf numFmtId="0" fontId="3" fillId="0" borderId="0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7" fillId="0" borderId="0" xfId="0" applyFont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180975</xdr:rowOff>
    </xdr:from>
    <xdr:to>
      <xdr:col>6</xdr:col>
      <xdr:colOff>266700</xdr:colOff>
      <xdr:row>11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95500"/>
          <a:ext cx="3648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12</xdr:row>
      <xdr:rowOff>47625</xdr:rowOff>
    </xdr:from>
    <xdr:to>
      <xdr:col>8</xdr:col>
      <xdr:colOff>352425</xdr:colOff>
      <xdr:row>13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43150"/>
          <a:ext cx="504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13</xdr:row>
      <xdr:rowOff>114299</xdr:rowOff>
    </xdr:from>
    <xdr:to>
      <xdr:col>8</xdr:col>
      <xdr:colOff>419100</xdr:colOff>
      <xdr:row>14</xdr:row>
      <xdr:rowOff>142874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600324"/>
          <a:ext cx="5086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161925</xdr:colOff>
      <xdr:row>15</xdr:row>
      <xdr:rowOff>38100</xdr:rowOff>
    </xdr:from>
    <xdr:to>
      <xdr:col>8</xdr:col>
      <xdr:colOff>352425</xdr:colOff>
      <xdr:row>16</xdr:row>
      <xdr:rowOff>47625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05125"/>
          <a:ext cx="5067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opLeftCell="A77" zoomScale="80" zoomScaleNormal="80" workbookViewId="0">
      <selection activeCell="B104" sqref="B104:D105"/>
    </sheetView>
  </sheetViews>
  <sheetFormatPr defaultRowHeight="15"/>
  <cols>
    <col min="2" max="2" width="47" customWidth="1"/>
    <col min="4" max="4" width="95.140625" customWidth="1"/>
    <col min="7" max="7" width="30.140625" bestFit="1" customWidth="1"/>
    <col min="8" max="8" width="21.42578125" customWidth="1"/>
    <col min="10" max="10" width="19" customWidth="1"/>
    <col min="11" max="11" width="9.5703125" bestFit="1" customWidth="1"/>
    <col min="13" max="13" width="10.7109375" bestFit="1" customWidth="1"/>
    <col min="16" max="16" width="19.28515625" customWidth="1"/>
  </cols>
  <sheetData>
    <row r="1" spans="1:16">
      <c r="B1" s="72" t="s">
        <v>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>
      <c r="B2" s="21" t="s">
        <v>0</v>
      </c>
      <c r="C2" s="5" t="s">
        <v>1</v>
      </c>
      <c r="D2" s="3" t="s">
        <v>2</v>
      </c>
      <c r="E2" s="3" t="s">
        <v>3</v>
      </c>
      <c r="F2" s="3" t="s">
        <v>4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45" t="s">
        <v>46</v>
      </c>
    </row>
    <row r="3" spans="1:16">
      <c r="B3" s="22">
        <v>2015</v>
      </c>
      <c r="C3" s="23">
        <v>711</v>
      </c>
      <c r="D3" s="23">
        <v>321</v>
      </c>
      <c r="E3" s="23">
        <v>370</v>
      </c>
      <c r="F3" s="23">
        <v>0</v>
      </c>
      <c r="G3" s="23">
        <f>C3*D3</f>
        <v>228231</v>
      </c>
      <c r="H3" s="23">
        <f>C3*E3</f>
        <v>263070</v>
      </c>
      <c r="I3" s="23">
        <f>C3*F3</f>
        <v>0</v>
      </c>
      <c r="J3" s="23">
        <f>D3*E3</f>
        <v>118770</v>
      </c>
      <c r="K3" s="23">
        <f>D3*F3</f>
        <v>0</v>
      </c>
      <c r="L3" s="23">
        <f>E3*F3</f>
        <v>0</v>
      </c>
      <c r="M3" s="23">
        <f>D3^2</f>
        <v>103041</v>
      </c>
      <c r="N3" s="23">
        <f>E3^2</f>
        <v>136900</v>
      </c>
      <c r="O3" s="23">
        <f>F3^2</f>
        <v>0</v>
      </c>
      <c r="P3" s="50">
        <f>(8.49) + (H102*D3) + (H103*E3) + (H104*F3)</f>
        <v>711.22655113255792</v>
      </c>
    </row>
    <row r="4" spans="1:16">
      <c r="B4" s="22">
        <v>2016</v>
      </c>
      <c r="C4" s="23">
        <v>739</v>
      </c>
      <c r="D4" s="23">
        <v>340</v>
      </c>
      <c r="E4" s="23">
        <v>374</v>
      </c>
      <c r="F4" s="23">
        <v>0</v>
      </c>
      <c r="G4" s="23">
        <f>C4*D4</f>
        <v>251260</v>
      </c>
      <c r="H4" s="23">
        <f>C4*E4</f>
        <v>276386</v>
      </c>
      <c r="I4" s="23">
        <f>C4*F4</f>
        <v>0</v>
      </c>
      <c r="J4" s="23">
        <f>D4*E4</f>
        <v>127160</v>
      </c>
      <c r="K4" s="23">
        <f>D4*F4</f>
        <v>0</v>
      </c>
      <c r="L4" s="23">
        <f t="shared" ref="L4:L7" si="0">E4*F4</f>
        <v>0</v>
      </c>
      <c r="M4" s="23">
        <f>D4^2</f>
        <v>115600</v>
      </c>
      <c r="N4" s="23">
        <f t="shared" ref="N4:N7" si="1">E4^2</f>
        <v>139876</v>
      </c>
      <c r="O4" s="23">
        <f t="shared" ref="O4:O7" si="2">F4^2</f>
        <v>0</v>
      </c>
      <c r="P4" s="46">
        <f>(8.49) + (H102*D4) + (H103*E4) + (H104*F4)</f>
        <v>738.90768063716109</v>
      </c>
    </row>
    <row r="5" spans="1:16">
      <c r="B5" s="22">
        <v>2017</v>
      </c>
      <c r="C5" s="23">
        <v>730</v>
      </c>
      <c r="D5" s="23">
        <v>324</v>
      </c>
      <c r="E5" s="23">
        <v>389</v>
      </c>
      <c r="F5" s="23">
        <v>0</v>
      </c>
      <c r="G5" s="23">
        <f>C5*D5</f>
        <v>236520</v>
      </c>
      <c r="H5" s="23">
        <f>C5*E5</f>
        <v>283970</v>
      </c>
      <c r="I5" s="23">
        <f>C5*F5</f>
        <v>0</v>
      </c>
      <c r="J5" s="23">
        <f>D5*E5</f>
        <v>126036</v>
      </c>
      <c r="K5" s="23">
        <f>D5*F5</f>
        <v>0</v>
      </c>
      <c r="L5" s="23">
        <f t="shared" si="0"/>
        <v>0</v>
      </c>
      <c r="M5" s="23">
        <f>D5^2</f>
        <v>104976</v>
      </c>
      <c r="N5" s="23">
        <f t="shared" si="1"/>
        <v>151321</v>
      </c>
      <c r="O5" s="23">
        <f t="shared" si="2"/>
        <v>0</v>
      </c>
      <c r="P5" s="46">
        <f>(8.49) + (H102*D5) + (H103*E5) + (H104*F5)</f>
        <v>729.874985042547</v>
      </c>
    </row>
    <row r="6" spans="1:16">
      <c r="B6" s="22">
        <v>2018</v>
      </c>
      <c r="C6" s="23">
        <v>552</v>
      </c>
      <c r="D6" s="23">
        <v>34</v>
      </c>
      <c r="E6" s="24">
        <v>69</v>
      </c>
      <c r="F6" s="24">
        <v>434</v>
      </c>
      <c r="G6" s="23">
        <f>C6*D6</f>
        <v>18768</v>
      </c>
      <c r="H6" s="23">
        <f>C6*E6</f>
        <v>38088</v>
      </c>
      <c r="I6" s="23">
        <f>C6*F6</f>
        <v>239568</v>
      </c>
      <c r="J6" s="23">
        <f>D6*E6</f>
        <v>2346</v>
      </c>
      <c r="K6" s="23">
        <f>D6*F6</f>
        <v>14756</v>
      </c>
      <c r="L6" s="23">
        <f t="shared" si="0"/>
        <v>29946</v>
      </c>
      <c r="M6" s="23">
        <f>D6^2</f>
        <v>1156</v>
      </c>
      <c r="N6" s="23">
        <f t="shared" si="1"/>
        <v>4761</v>
      </c>
      <c r="O6" s="23">
        <f t="shared" si="2"/>
        <v>188356</v>
      </c>
      <c r="P6" s="49">
        <f>(8.49) + (H102*D6) + (H103*E6) + (H104*F6)</f>
        <v>552.01082543622499</v>
      </c>
    </row>
    <row r="7" spans="1:16">
      <c r="B7" s="22">
        <v>2019</v>
      </c>
      <c r="C7" s="23">
        <v>289</v>
      </c>
      <c r="D7" s="23">
        <v>0</v>
      </c>
      <c r="E7" s="23">
        <v>0</v>
      </c>
      <c r="F7" s="23">
        <v>273</v>
      </c>
      <c r="G7" s="23">
        <f>C7*D7</f>
        <v>0</v>
      </c>
      <c r="H7" s="23">
        <f>C7*E7</f>
        <v>0</v>
      </c>
      <c r="I7" s="23">
        <f>C7*F7</f>
        <v>78897</v>
      </c>
      <c r="J7" s="23">
        <f>D7*E7</f>
        <v>0</v>
      </c>
      <c r="K7" s="23">
        <f>D7*F7</f>
        <v>0</v>
      </c>
      <c r="L7" s="23">
        <f t="shared" si="0"/>
        <v>0</v>
      </c>
      <c r="M7" s="23">
        <f>D7^2</f>
        <v>0</v>
      </c>
      <c r="N7" s="23">
        <f t="shared" si="1"/>
        <v>0</v>
      </c>
      <c r="O7" s="48">
        <f t="shared" si="2"/>
        <v>74529</v>
      </c>
      <c r="P7" s="46">
        <f>(8.49) + (H102*D7) + (H103*E7) + (H104*F7)</f>
        <v>288.98583384965781</v>
      </c>
    </row>
    <row r="8" spans="1:16">
      <c r="B8" s="22" t="s">
        <v>15</v>
      </c>
      <c r="C8" s="22">
        <f t="shared" ref="C8:O8" si="3">SUM(C3:C7)</f>
        <v>3021</v>
      </c>
      <c r="D8" s="22">
        <f t="shared" si="3"/>
        <v>1019</v>
      </c>
      <c r="E8" s="22">
        <f t="shared" si="3"/>
        <v>1202</v>
      </c>
      <c r="F8" s="22">
        <f t="shared" si="3"/>
        <v>707</v>
      </c>
      <c r="G8" s="22">
        <f t="shared" si="3"/>
        <v>734779</v>
      </c>
      <c r="H8" s="22">
        <f t="shared" si="3"/>
        <v>861514</v>
      </c>
      <c r="I8" s="22">
        <f t="shared" si="3"/>
        <v>318465</v>
      </c>
      <c r="J8" s="22">
        <f t="shared" si="3"/>
        <v>374312</v>
      </c>
      <c r="K8" s="22">
        <f t="shared" si="3"/>
        <v>14756</v>
      </c>
      <c r="L8" s="22">
        <f t="shared" si="3"/>
        <v>29946</v>
      </c>
      <c r="M8" s="22">
        <f t="shared" si="3"/>
        <v>324773</v>
      </c>
      <c r="N8" s="22">
        <f t="shared" si="3"/>
        <v>432858</v>
      </c>
      <c r="O8" s="43">
        <f t="shared" si="3"/>
        <v>262885</v>
      </c>
      <c r="P8" s="2"/>
    </row>
    <row r="9" spans="1:16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ht="15.75">
      <c r="A10" s="7" t="s">
        <v>16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>
      <c r="A18" s="25" t="s">
        <v>17</v>
      </c>
      <c r="B18" s="25"/>
      <c r="C18" s="25"/>
      <c r="D18" s="25"/>
      <c r="E18" s="26"/>
      <c r="F18" s="26"/>
      <c r="G18" s="25"/>
      <c r="H18" s="25"/>
      <c r="I18" s="25"/>
      <c r="J18" s="25"/>
      <c r="K18" s="25"/>
      <c r="L18" s="25"/>
      <c r="M18" s="25"/>
      <c r="N18" s="25"/>
      <c r="O18" s="25"/>
    </row>
    <row r="19" spans="1:1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5.75">
      <c r="B20" s="13">
        <f>C8</f>
        <v>3021</v>
      </c>
      <c r="C20" s="12" t="s">
        <v>18</v>
      </c>
      <c r="D20" s="13">
        <v>5</v>
      </c>
      <c r="E20" s="7" t="s">
        <v>19</v>
      </c>
      <c r="F20" s="12" t="s">
        <v>20</v>
      </c>
      <c r="G20" s="13">
        <f>D8</f>
        <v>1019</v>
      </c>
      <c r="H20" s="7" t="s">
        <v>21</v>
      </c>
      <c r="I20" s="12" t="s">
        <v>20</v>
      </c>
      <c r="J20" s="13">
        <f>E8</f>
        <v>1202</v>
      </c>
      <c r="K20" s="7" t="s">
        <v>22</v>
      </c>
      <c r="L20" s="12" t="s">
        <v>20</v>
      </c>
      <c r="M20" s="13">
        <f>F8</f>
        <v>707</v>
      </c>
      <c r="N20" s="7" t="s">
        <v>23</v>
      </c>
      <c r="O20" s="7" t="s">
        <v>24</v>
      </c>
    </row>
    <row r="21" spans="1:15" ht="15.75">
      <c r="B21" s="13">
        <f>G8</f>
        <v>734779</v>
      </c>
      <c r="C21" s="12" t="s">
        <v>18</v>
      </c>
      <c r="D21" s="13">
        <f>D8</f>
        <v>1019</v>
      </c>
      <c r="E21" s="7" t="s">
        <v>19</v>
      </c>
      <c r="F21" s="12" t="s">
        <v>20</v>
      </c>
      <c r="G21" s="13">
        <f>M8</f>
        <v>324773</v>
      </c>
      <c r="H21" s="7" t="s">
        <v>21</v>
      </c>
      <c r="I21" s="12" t="s">
        <v>20</v>
      </c>
      <c r="J21" s="13">
        <f>J8</f>
        <v>374312</v>
      </c>
      <c r="K21" s="7" t="s">
        <v>22</v>
      </c>
      <c r="L21" s="12" t="s">
        <v>20</v>
      </c>
      <c r="M21" s="13">
        <f>K8</f>
        <v>14756</v>
      </c>
      <c r="N21" s="7" t="s">
        <v>23</v>
      </c>
      <c r="O21" s="7" t="s">
        <v>25</v>
      </c>
    </row>
    <row r="22" spans="1:15" ht="15.75">
      <c r="B22" s="7">
        <f>H8</f>
        <v>861514</v>
      </c>
      <c r="C22" s="12" t="s">
        <v>18</v>
      </c>
      <c r="D22" s="13">
        <f>E8</f>
        <v>1202</v>
      </c>
      <c r="E22" s="7" t="s">
        <v>19</v>
      </c>
      <c r="F22" s="12" t="s">
        <v>20</v>
      </c>
      <c r="G22" s="13">
        <f>J8</f>
        <v>374312</v>
      </c>
      <c r="H22" s="7" t="s">
        <v>21</v>
      </c>
      <c r="I22" s="12" t="s">
        <v>20</v>
      </c>
      <c r="J22" s="13">
        <f>N8</f>
        <v>432858</v>
      </c>
      <c r="K22" s="7" t="s">
        <v>22</v>
      </c>
      <c r="L22" s="12" t="s">
        <v>20</v>
      </c>
      <c r="M22" s="13">
        <f>L8</f>
        <v>29946</v>
      </c>
      <c r="N22" s="7" t="s">
        <v>23</v>
      </c>
      <c r="O22" s="7" t="s">
        <v>26</v>
      </c>
    </row>
    <row r="23" spans="1:15" ht="15.75">
      <c r="B23" s="13">
        <f>I8</f>
        <v>318465</v>
      </c>
      <c r="C23" s="12" t="s">
        <v>18</v>
      </c>
      <c r="D23" s="14">
        <f>F8</f>
        <v>707</v>
      </c>
      <c r="E23" s="7" t="s">
        <v>19</v>
      </c>
      <c r="F23" s="12" t="s">
        <v>20</v>
      </c>
      <c r="G23" s="14">
        <f>K8</f>
        <v>14756</v>
      </c>
      <c r="H23" s="7" t="s">
        <v>21</v>
      </c>
      <c r="I23" s="12" t="s">
        <v>20</v>
      </c>
      <c r="J23" s="14">
        <f>L8</f>
        <v>29946</v>
      </c>
      <c r="K23" s="7" t="s">
        <v>22</v>
      </c>
      <c r="L23" s="12" t="s">
        <v>20</v>
      </c>
      <c r="M23" s="13">
        <f>O8</f>
        <v>262885</v>
      </c>
      <c r="N23" s="7" t="s">
        <v>23</v>
      </c>
      <c r="O23" s="7" t="s">
        <v>27</v>
      </c>
    </row>
    <row r="24" spans="1: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5.75">
      <c r="A25" s="7" t="s">
        <v>28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5.75">
      <c r="B26" s="20">
        <f>B20</f>
        <v>3021</v>
      </c>
      <c r="C26" s="19" t="s">
        <v>18</v>
      </c>
      <c r="D26" s="20">
        <v>5</v>
      </c>
      <c r="E26" s="18" t="s">
        <v>19</v>
      </c>
      <c r="F26" s="19" t="s">
        <v>20</v>
      </c>
      <c r="G26" s="20">
        <f>D8</f>
        <v>1019</v>
      </c>
      <c r="H26" s="18" t="s">
        <v>21</v>
      </c>
      <c r="I26" s="19" t="s">
        <v>20</v>
      </c>
      <c r="J26" s="20">
        <f>J20</f>
        <v>1202</v>
      </c>
      <c r="K26" s="18" t="s">
        <v>22</v>
      </c>
      <c r="L26" s="19" t="s">
        <v>20</v>
      </c>
      <c r="M26" s="20">
        <f>M20</f>
        <v>707</v>
      </c>
      <c r="N26" s="18" t="s">
        <v>23</v>
      </c>
      <c r="O26" s="18" t="s">
        <v>24</v>
      </c>
    </row>
    <row r="27" spans="1:15" ht="15.75">
      <c r="B27" s="20">
        <f>B21</f>
        <v>734779</v>
      </c>
      <c r="C27" s="19" t="s">
        <v>18</v>
      </c>
      <c r="D27" s="20">
        <f>D21</f>
        <v>1019</v>
      </c>
      <c r="E27" s="18" t="s">
        <v>19</v>
      </c>
      <c r="F27" s="19" t="s">
        <v>20</v>
      </c>
      <c r="G27" s="20">
        <f>G21</f>
        <v>324773</v>
      </c>
      <c r="H27" s="18" t="s">
        <v>21</v>
      </c>
      <c r="I27" s="19" t="s">
        <v>20</v>
      </c>
      <c r="J27" s="20">
        <f>J21</f>
        <v>374312</v>
      </c>
      <c r="K27" s="18" t="s">
        <v>22</v>
      </c>
      <c r="L27" s="19" t="s">
        <v>20</v>
      </c>
      <c r="M27" s="20">
        <f>M21</f>
        <v>14756</v>
      </c>
      <c r="N27" s="18" t="s">
        <v>23</v>
      </c>
      <c r="O27" s="18" t="s">
        <v>25</v>
      </c>
    </row>
    <row r="28" spans="1:1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15.75">
      <c r="B29" s="25">
        <f>B26*D27</f>
        <v>3078399</v>
      </c>
      <c r="C29" s="19" t="s">
        <v>18</v>
      </c>
      <c r="D29" s="25">
        <f>D26*D27</f>
        <v>5095</v>
      </c>
      <c r="E29" s="18" t="s">
        <v>19</v>
      </c>
      <c r="F29" s="19" t="s">
        <v>20</v>
      </c>
      <c r="G29" s="25">
        <f>G26*D27</f>
        <v>1038361</v>
      </c>
      <c r="H29" s="18" t="s">
        <v>21</v>
      </c>
      <c r="I29" s="19" t="s">
        <v>20</v>
      </c>
      <c r="J29" s="25">
        <f>J26*D27</f>
        <v>1224838</v>
      </c>
      <c r="K29" s="18" t="s">
        <v>22</v>
      </c>
      <c r="L29" s="19" t="s">
        <v>20</v>
      </c>
      <c r="M29" s="25">
        <f>M26*D27</f>
        <v>720433</v>
      </c>
      <c r="N29" s="18" t="s">
        <v>23</v>
      </c>
      <c r="O29" s="25"/>
    </row>
    <row r="30" spans="1:15" ht="15.75">
      <c r="B30" s="27">
        <f>B27*D26</f>
        <v>3673895</v>
      </c>
      <c r="C30" s="8" t="s">
        <v>18</v>
      </c>
      <c r="D30" s="27">
        <f>D27*D26</f>
        <v>5095</v>
      </c>
      <c r="E30" s="9" t="s">
        <v>19</v>
      </c>
      <c r="F30" s="8" t="s">
        <v>20</v>
      </c>
      <c r="G30" s="27">
        <f>G27*D26</f>
        <v>1623865</v>
      </c>
      <c r="H30" s="9" t="s">
        <v>21</v>
      </c>
      <c r="I30" s="8" t="s">
        <v>20</v>
      </c>
      <c r="J30" s="27">
        <f>J27*D26</f>
        <v>1871560</v>
      </c>
      <c r="K30" s="9" t="s">
        <v>22</v>
      </c>
      <c r="L30" s="8" t="s">
        <v>20</v>
      </c>
      <c r="M30" s="27">
        <f>M27*D26</f>
        <v>73780</v>
      </c>
      <c r="N30" s="9" t="s">
        <v>23</v>
      </c>
      <c r="O30" s="18" t="s">
        <v>29</v>
      </c>
    </row>
    <row r="31" spans="1:15" ht="15.75">
      <c r="B31" s="26">
        <f>B29-B30</f>
        <v>-595496</v>
      </c>
      <c r="C31" s="16" t="s">
        <v>18</v>
      </c>
      <c r="D31" s="26">
        <v>0</v>
      </c>
      <c r="E31" s="11" t="s">
        <v>19</v>
      </c>
      <c r="F31" s="16" t="s">
        <v>20</v>
      </c>
      <c r="G31" s="26">
        <f>G29-G30</f>
        <v>-585504</v>
      </c>
      <c r="H31" s="7" t="s">
        <v>21</v>
      </c>
      <c r="I31" s="12" t="s">
        <v>20</v>
      </c>
      <c r="J31" s="26">
        <f>J29-J30</f>
        <v>-646722</v>
      </c>
      <c r="K31" s="7" t="s">
        <v>22</v>
      </c>
      <c r="L31" s="12" t="s">
        <v>20</v>
      </c>
      <c r="M31" s="26">
        <f>M29-M30</f>
        <v>646653</v>
      </c>
      <c r="N31" s="11" t="s">
        <v>23</v>
      </c>
      <c r="O31" s="7" t="s">
        <v>30</v>
      </c>
    </row>
    <row r="32" spans="1:1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15.75">
      <c r="A33" s="7" t="s">
        <v>31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5.75">
      <c r="B34" s="28">
        <f>B26</f>
        <v>3021</v>
      </c>
      <c r="C34" s="19" t="s">
        <v>18</v>
      </c>
      <c r="D34" s="20">
        <v>5</v>
      </c>
      <c r="E34" s="18" t="s">
        <v>19</v>
      </c>
      <c r="F34" s="19" t="s">
        <v>20</v>
      </c>
      <c r="G34" s="20">
        <f>G20</f>
        <v>1019</v>
      </c>
      <c r="H34" s="18" t="s">
        <v>21</v>
      </c>
      <c r="I34" s="19" t="s">
        <v>20</v>
      </c>
      <c r="J34" s="20">
        <f>J20</f>
        <v>1202</v>
      </c>
      <c r="K34" s="18" t="s">
        <v>22</v>
      </c>
      <c r="L34" s="19" t="s">
        <v>20</v>
      </c>
      <c r="M34" s="20">
        <f>M20</f>
        <v>707</v>
      </c>
      <c r="N34" s="18" t="s">
        <v>23</v>
      </c>
      <c r="O34" s="18" t="s">
        <v>24</v>
      </c>
    </row>
    <row r="35" spans="1:15" ht="15.75">
      <c r="B35" s="18">
        <f>B22</f>
        <v>861514</v>
      </c>
      <c r="C35" s="19" t="s">
        <v>18</v>
      </c>
      <c r="D35" s="20">
        <f>D22</f>
        <v>1202</v>
      </c>
      <c r="E35" s="18" t="s">
        <v>19</v>
      </c>
      <c r="F35" s="19" t="s">
        <v>20</v>
      </c>
      <c r="G35" s="20">
        <f>G22</f>
        <v>374312</v>
      </c>
      <c r="H35" s="18" t="s">
        <v>21</v>
      </c>
      <c r="I35" s="19" t="s">
        <v>20</v>
      </c>
      <c r="J35" s="20">
        <f>J22</f>
        <v>432858</v>
      </c>
      <c r="K35" s="18" t="s">
        <v>22</v>
      </c>
      <c r="L35" s="19" t="s">
        <v>20</v>
      </c>
      <c r="M35" s="20">
        <f>M22</f>
        <v>29946</v>
      </c>
      <c r="N35" s="18" t="s">
        <v>23</v>
      </c>
      <c r="O35" s="18" t="s">
        <v>26</v>
      </c>
    </row>
    <row r="36" spans="1:1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ht="15.75">
      <c r="B37" s="25">
        <f>B34*D35</f>
        <v>3631242</v>
      </c>
      <c r="C37" s="19" t="s">
        <v>18</v>
      </c>
      <c r="D37" s="25">
        <f>D34*D35</f>
        <v>6010</v>
      </c>
      <c r="E37" s="18" t="s">
        <v>19</v>
      </c>
      <c r="F37" s="19" t="s">
        <v>20</v>
      </c>
      <c r="G37" s="25">
        <f>G34*D35</f>
        <v>1224838</v>
      </c>
      <c r="H37" s="18" t="s">
        <v>21</v>
      </c>
      <c r="I37" s="19" t="s">
        <v>20</v>
      </c>
      <c r="J37" s="25">
        <f>J34*D35</f>
        <v>1444804</v>
      </c>
      <c r="K37" s="18" t="s">
        <v>22</v>
      </c>
      <c r="L37" s="19" t="s">
        <v>20</v>
      </c>
      <c r="M37" s="25">
        <f>M34*D35</f>
        <v>849814</v>
      </c>
      <c r="N37" s="25" t="s">
        <v>23</v>
      </c>
      <c r="O37" s="25"/>
    </row>
    <row r="38" spans="1:15" ht="15.75">
      <c r="B38" s="27">
        <f>B35*D34</f>
        <v>4307570</v>
      </c>
      <c r="C38" s="8" t="s">
        <v>18</v>
      </c>
      <c r="D38" s="27">
        <f>D35*D34</f>
        <v>6010</v>
      </c>
      <c r="E38" s="9" t="s">
        <v>19</v>
      </c>
      <c r="F38" s="8" t="s">
        <v>20</v>
      </c>
      <c r="G38" s="27">
        <f>G35*D34</f>
        <v>1871560</v>
      </c>
      <c r="H38" s="9" t="s">
        <v>21</v>
      </c>
      <c r="I38" s="8" t="s">
        <v>20</v>
      </c>
      <c r="J38" s="27">
        <f>J35*D34</f>
        <v>2164290</v>
      </c>
      <c r="K38" s="9" t="s">
        <v>22</v>
      </c>
      <c r="L38" s="8" t="s">
        <v>20</v>
      </c>
      <c r="M38" s="27">
        <f>M35*D34</f>
        <v>149730</v>
      </c>
      <c r="N38" s="27" t="s">
        <v>23</v>
      </c>
      <c r="O38" s="18" t="s">
        <v>29</v>
      </c>
    </row>
    <row r="39" spans="1:15" ht="15.75">
      <c r="B39" s="26">
        <f>B37-B38</f>
        <v>-676328</v>
      </c>
      <c r="C39" s="12" t="s">
        <v>18</v>
      </c>
      <c r="D39" s="26">
        <v>0</v>
      </c>
      <c r="E39" s="7" t="s">
        <v>19</v>
      </c>
      <c r="F39" s="12" t="s">
        <v>20</v>
      </c>
      <c r="G39" s="26">
        <f>G37-G38</f>
        <v>-646722</v>
      </c>
      <c r="H39" s="7" t="s">
        <v>21</v>
      </c>
      <c r="I39" s="12" t="s">
        <v>20</v>
      </c>
      <c r="J39" s="26">
        <f>J37-J38</f>
        <v>-719486</v>
      </c>
      <c r="K39" s="7" t="s">
        <v>22</v>
      </c>
      <c r="L39" s="12" t="s">
        <v>20</v>
      </c>
      <c r="M39" s="26">
        <f>M37-M38</f>
        <v>700084</v>
      </c>
      <c r="N39" s="26" t="s">
        <v>23</v>
      </c>
      <c r="O39" s="7" t="s">
        <v>32</v>
      </c>
    </row>
    <row r="40" spans="1:1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>
      <c r="A41" s="7" t="s">
        <v>33</v>
      </c>
      <c r="B41" s="26"/>
      <c r="C41" s="26"/>
      <c r="D41" s="26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>
      <c r="B42" s="28">
        <f>B20</f>
        <v>3021</v>
      </c>
      <c r="C42" s="19" t="s">
        <v>18</v>
      </c>
      <c r="D42" s="20">
        <v>5</v>
      </c>
      <c r="E42" s="18" t="s">
        <v>19</v>
      </c>
      <c r="F42" s="19" t="s">
        <v>20</v>
      </c>
      <c r="G42" s="20">
        <f>G20</f>
        <v>1019</v>
      </c>
      <c r="H42" s="18" t="s">
        <v>21</v>
      </c>
      <c r="I42" s="19" t="s">
        <v>20</v>
      </c>
      <c r="J42" s="20">
        <f>J20</f>
        <v>1202</v>
      </c>
      <c r="K42" s="18" t="s">
        <v>22</v>
      </c>
      <c r="L42" s="19" t="s">
        <v>20</v>
      </c>
      <c r="M42" s="20">
        <f>M20</f>
        <v>707</v>
      </c>
      <c r="N42" s="18" t="s">
        <v>23</v>
      </c>
      <c r="O42" s="18" t="s">
        <v>24</v>
      </c>
    </row>
    <row r="43" spans="1:15" ht="15.75">
      <c r="B43" s="28">
        <f>B23</f>
        <v>318465</v>
      </c>
      <c r="C43" s="19" t="s">
        <v>18</v>
      </c>
      <c r="D43" s="20">
        <f>D23</f>
        <v>707</v>
      </c>
      <c r="E43" s="18" t="s">
        <v>19</v>
      </c>
      <c r="F43" s="19" t="s">
        <v>20</v>
      </c>
      <c r="G43" s="20">
        <f>G23</f>
        <v>14756</v>
      </c>
      <c r="H43" s="18" t="s">
        <v>21</v>
      </c>
      <c r="I43" s="19" t="s">
        <v>20</v>
      </c>
      <c r="J43" s="20">
        <f>J23</f>
        <v>29946</v>
      </c>
      <c r="K43" s="18" t="s">
        <v>22</v>
      </c>
      <c r="L43" s="19" t="s">
        <v>20</v>
      </c>
      <c r="M43" s="20">
        <f>M23</f>
        <v>262885</v>
      </c>
      <c r="N43" s="18" t="s">
        <v>23</v>
      </c>
      <c r="O43" s="18" t="s">
        <v>27</v>
      </c>
    </row>
    <row r="44" spans="1:1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>
      <c r="B45" s="25">
        <f>B42*D43</f>
        <v>2135847</v>
      </c>
      <c r="C45" s="19" t="s">
        <v>18</v>
      </c>
      <c r="D45" s="25">
        <f>D42*D43</f>
        <v>3535</v>
      </c>
      <c r="E45" s="18" t="s">
        <v>19</v>
      </c>
      <c r="F45" s="19" t="s">
        <v>20</v>
      </c>
      <c r="G45" s="25">
        <f>G42*D43</f>
        <v>720433</v>
      </c>
      <c r="H45" s="18" t="s">
        <v>21</v>
      </c>
      <c r="I45" s="19" t="s">
        <v>20</v>
      </c>
      <c r="J45" s="25">
        <f>J42*D43</f>
        <v>849814</v>
      </c>
      <c r="K45" s="18" t="s">
        <v>22</v>
      </c>
      <c r="L45" s="19" t="s">
        <v>20</v>
      </c>
      <c r="M45" s="25">
        <f>M42*D43</f>
        <v>499849</v>
      </c>
      <c r="N45" s="18" t="s">
        <v>23</v>
      </c>
      <c r="O45" s="25"/>
    </row>
    <row r="46" spans="1:15" ht="15.75">
      <c r="B46" s="27">
        <f>B43*D42</f>
        <v>1592325</v>
      </c>
      <c r="C46" s="8" t="s">
        <v>18</v>
      </c>
      <c r="D46" s="27">
        <f>D43*D42</f>
        <v>3535</v>
      </c>
      <c r="E46" s="9" t="s">
        <v>19</v>
      </c>
      <c r="F46" s="8" t="s">
        <v>20</v>
      </c>
      <c r="G46" s="27">
        <f>G43*D42</f>
        <v>73780</v>
      </c>
      <c r="H46" s="9" t="s">
        <v>21</v>
      </c>
      <c r="I46" s="8" t="s">
        <v>20</v>
      </c>
      <c r="J46" s="27">
        <f>J43*D42</f>
        <v>149730</v>
      </c>
      <c r="K46" s="9" t="s">
        <v>22</v>
      </c>
      <c r="L46" s="8" t="s">
        <v>20</v>
      </c>
      <c r="M46" s="27">
        <f>M43*D42</f>
        <v>1314425</v>
      </c>
      <c r="N46" s="9" t="s">
        <v>23</v>
      </c>
      <c r="O46" s="18" t="s">
        <v>29</v>
      </c>
    </row>
    <row r="47" spans="1:15" ht="15.75">
      <c r="B47" s="26">
        <f>B45-B46</f>
        <v>543522</v>
      </c>
      <c r="C47" s="12" t="s">
        <v>18</v>
      </c>
      <c r="D47" s="26">
        <v>0</v>
      </c>
      <c r="E47" s="7" t="s">
        <v>19</v>
      </c>
      <c r="F47" s="12" t="s">
        <v>20</v>
      </c>
      <c r="G47" s="26">
        <f>G45-G46</f>
        <v>646653</v>
      </c>
      <c r="H47" s="7" t="s">
        <v>21</v>
      </c>
      <c r="I47" s="12" t="s">
        <v>20</v>
      </c>
      <c r="J47" s="26">
        <f>J45-J46</f>
        <v>700084</v>
      </c>
      <c r="K47" s="7" t="s">
        <v>22</v>
      </c>
      <c r="L47" s="12" t="s">
        <v>20</v>
      </c>
      <c r="M47" s="26">
        <f>M45-M46</f>
        <v>-814576</v>
      </c>
      <c r="N47" s="11" t="s">
        <v>23</v>
      </c>
      <c r="O47" s="7" t="s">
        <v>34</v>
      </c>
    </row>
    <row r="48" spans="1:1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>
      <c r="A49" s="7" t="s">
        <v>35</v>
      </c>
      <c r="B49" s="26"/>
      <c r="C49" s="26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>
      <c r="B50" s="25">
        <f>B31</f>
        <v>-595496</v>
      </c>
      <c r="C50" s="19" t="s">
        <v>18</v>
      </c>
      <c r="D50" s="25">
        <f>G31</f>
        <v>-585504</v>
      </c>
      <c r="E50" s="18" t="s">
        <v>21</v>
      </c>
      <c r="F50" s="19" t="s">
        <v>20</v>
      </c>
      <c r="G50" s="25">
        <f>J31</f>
        <v>-646722</v>
      </c>
      <c r="H50" s="18" t="s">
        <v>22</v>
      </c>
      <c r="I50" s="12" t="s">
        <v>20</v>
      </c>
      <c r="J50" s="25">
        <f>M31</f>
        <v>646653</v>
      </c>
      <c r="K50" s="25" t="s">
        <v>23</v>
      </c>
      <c r="L50" s="25"/>
      <c r="M50" s="25"/>
      <c r="N50" s="25"/>
      <c r="O50" s="25"/>
    </row>
    <row r="51" spans="1:15" ht="15.75">
      <c r="B51" s="25">
        <f>B39</f>
        <v>-676328</v>
      </c>
      <c r="C51" s="15" t="s">
        <v>18</v>
      </c>
      <c r="D51" s="25">
        <f>G39</f>
        <v>-646722</v>
      </c>
      <c r="E51" s="25" t="s">
        <v>21</v>
      </c>
      <c r="F51" s="19" t="s">
        <v>20</v>
      </c>
      <c r="G51" s="25">
        <f>J39</f>
        <v>-719486</v>
      </c>
      <c r="H51" s="18" t="s">
        <v>22</v>
      </c>
      <c r="I51" s="12" t="s">
        <v>20</v>
      </c>
      <c r="J51" s="25">
        <f>M39</f>
        <v>700084</v>
      </c>
      <c r="K51" s="25" t="s">
        <v>23</v>
      </c>
      <c r="L51" s="25"/>
      <c r="M51" s="25"/>
      <c r="N51" s="25"/>
      <c r="O51" s="25"/>
    </row>
    <row r="52" spans="1:1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>
      <c r="B53" s="29">
        <f>B50*D51</f>
        <v>385120364112</v>
      </c>
      <c r="C53" s="19" t="s">
        <v>18</v>
      </c>
      <c r="D53" s="29">
        <f>D50*D51</f>
        <v>378658317888</v>
      </c>
      <c r="E53" s="18" t="s">
        <v>21</v>
      </c>
      <c r="F53" s="19" t="s">
        <v>20</v>
      </c>
      <c r="G53" s="29">
        <f>G50*D51</f>
        <v>418249345284</v>
      </c>
      <c r="H53" s="18" t="s">
        <v>22</v>
      </c>
      <c r="I53" s="12" t="s">
        <v>20</v>
      </c>
      <c r="J53" s="29">
        <f>J50*D51</f>
        <v>-418204721466</v>
      </c>
      <c r="K53" s="25" t="s">
        <v>23</v>
      </c>
      <c r="L53" s="25"/>
      <c r="M53" s="25"/>
      <c r="N53" s="25"/>
      <c r="O53" s="25"/>
    </row>
    <row r="54" spans="1:15" ht="15.75">
      <c r="B54" s="30">
        <f>B51*D50</f>
        <v>395992749312</v>
      </c>
      <c r="C54" s="8" t="s">
        <v>18</v>
      </c>
      <c r="D54" s="30">
        <f>D51*D50</f>
        <v>378658317888</v>
      </c>
      <c r="E54" s="27" t="s">
        <v>21</v>
      </c>
      <c r="F54" s="8" t="s">
        <v>20</v>
      </c>
      <c r="G54" s="30">
        <f>G51*D50</f>
        <v>421261930944</v>
      </c>
      <c r="H54" s="9" t="s">
        <v>22</v>
      </c>
      <c r="I54" s="10" t="s">
        <v>20</v>
      </c>
      <c r="J54" s="30">
        <f>J51*D50</f>
        <v>-409901982336</v>
      </c>
      <c r="K54" s="27" t="s">
        <v>23</v>
      </c>
      <c r="L54" s="18" t="s">
        <v>29</v>
      </c>
      <c r="M54" s="25"/>
      <c r="N54" s="25"/>
      <c r="O54" s="25"/>
    </row>
    <row r="55" spans="1:15" ht="15.75">
      <c r="B55" s="31">
        <f>B53-B54</f>
        <v>-10872385200</v>
      </c>
      <c r="C55" s="12" t="s">
        <v>18</v>
      </c>
      <c r="D55" s="26">
        <v>0</v>
      </c>
      <c r="E55" s="32" t="s">
        <v>21</v>
      </c>
      <c r="F55" s="12" t="s">
        <v>20</v>
      </c>
      <c r="G55" s="31">
        <f>G53-G54</f>
        <v>-3012585660</v>
      </c>
      <c r="H55" s="11" t="s">
        <v>22</v>
      </c>
      <c r="I55" s="12" t="s">
        <v>20</v>
      </c>
      <c r="J55" s="31">
        <f>J53-J54</f>
        <v>-8302739130</v>
      </c>
      <c r="K55" s="32" t="s">
        <v>23</v>
      </c>
      <c r="L55" s="7" t="s">
        <v>36</v>
      </c>
      <c r="M55" s="25"/>
      <c r="N55" s="25"/>
      <c r="O55" s="25"/>
    </row>
    <row r="56" spans="1:1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>
      <c r="A57" s="7" t="s">
        <v>37</v>
      </c>
      <c r="B57" s="26"/>
      <c r="C57" s="26"/>
      <c r="D57" s="26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>
      <c r="B58" s="25">
        <f>B39</f>
        <v>-676328</v>
      </c>
      <c r="C58" s="19" t="s">
        <v>18</v>
      </c>
      <c r="D58" s="25">
        <f>G39</f>
        <v>-646722</v>
      </c>
      <c r="E58" s="18" t="s">
        <v>21</v>
      </c>
      <c r="F58" s="19" t="s">
        <v>20</v>
      </c>
      <c r="G58" s="25">
        <f>J39</f>
        <v>-719486</v>
      </c>
      <c r="H58" s="18" t="s">
        <v>22</v>
      </c>
      <c r="I58" s="19" t="s">
        <v>20</v>
      </c>
      <c r="J58" s="25">
        <f>M39</f>
        <v>700084</v>
      </c>
      <c r="K58" s="25" t="s">
        <v>23</v>
      </c>
      <c r="L58" s="25"/>
      <c r="M58" s="25"/>
      <c r="N58" s="25"/>
      <c r="O58" s="25"/>
    </row>
    <row r="59" spans="1:15" ht="15.75">
      <c r="B59" s="25">
        <f>B47</f>
        <v>543522</v>
      </c>
      <c r="C59" s="15" t="s">
        <v>18</v>
      </c>
      <c r="D59" s="25">
        <f>G47</f>
        <v>646653</v>
      </c>
      <c r="E59" s="18" t="s">
        <v>21</v>
      </c>
      <c r="F59" s="19" t="s">
        <v>20</v>
      </c>
      <c r="G59" s="25">
        <f>J47</f>
        <v>700084</v>
      </c>
      <c r="H59" s="18" t="s">
        <v>22</v>
      </c>
      <c r="I59" s="19" t="s">
        <v>20</v>
      </c>
      <c r="J59" s="25">
        <f>M47</f>
        <v>-814576</v>
      </c>
      <c r="K59" s="25" t="s">
        <v>23</v>
      </c>
      <c r="L59" s="25"/>
      <c r="M59" s="25"/>
      <c r="N59" s="25"/>
      <c r="O59" s="25"/>
    </row>
    <row r="60" spans="1:1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>
      <c r="B61" s="29">
        <f>B58*D59</f>
        <v>-437349530184</v>
      </c>
      <c r="C61" s="19" t="s">
        <v>18</v>
      </c>
      <c r="D61" s="29">
        <f>D58*D59</f>
        <v>-418204721466</v>
      </c>
      <c r="E61" s="18" t="s">
        <v>21</v>
      </c>
      <c r="F61" s="19" t="s">
        <v>20</v>
      </c>
      <c r="G61" s="29">
        <f>G58*D59</f>
        <v>-465257780358</v>
      </c>
      <c r="H61" s="18" t="s">
        <v>22</v>
      </c>
      <c r="I61" s="19" t="s">
        <v>20</v>
      </c>
      <c r="J61" s="29">
        <f>J58*D59</f>
        <v>452711418852</v>
      </c>
      <c r="K61" s="25" t="s">
        <v>23</v>
      </c>
      <c r="L61" s="25"/>
      <c r="M61" s="25"/>
      <c r="N61" s="25"/>
      <c r="O61" s="25"/>
    </row>
    <row r="62" spans="1:15" ht="15.75">
      <c r="B62" s="30">
        <f>B59*D58</f>
        <v>-351507634884</v>
      </c>
      <c r="C62" s="15" t="s">
        <v>18</v>
      </c>
      <c r="D62" s="30">
        <f>D59*D58</f>
        <v>-418204721466</v>
      </c>
      <c r="E62" s="9" t="s">
        <v>21</v>
      </c>
      <c r="F62" s="8" t="s">
        <v>20</v>
      </c>
      <c r="G62" s="30">
        <f>G59*D58</f>
        <v>-452759724648</v>
      </c>
      <c r="H62" s="9" t="s">
        <v>22</v>
      </c>
      <c r="I62" s="8" t="s">
        <v>20</v>
      </c>
      <c r="J62" s="30">
        <f>J59*D58</f>
        <v>526804219872</v>
      </c>
      <c r="K62" s="27" t="s">
        <v>23</v>
      </c>
      <c r="L62" s="18" t="s">
        <v>29</v>
      </c>
      <c r="M62" s="25"/>
      <c r="N62" s="25"/>
      <c r="O62" s="25"/>
    </row>
    <row r="63" spans="1:15" ht="15.75">
      <c r="B63" s="31">
        <f>B61-B62</f>
        <v>-85841895300</v>
      </c>
      <c r="C63" s="15" t="s">
        <v>18</v>
      </c>
      <c r="D63" s="26">
        <v>0</v>
      </c>
      <c r="E63" s="7" t="s">
        <v>21</v>
      </c>
      <c r="F63" s="12" t="s">
        <v>20</v>
      </c>
      <c r="G63" s="31">
        <f>G61-G62</f>
        <v>-12498055710</v>
      </c>
      <c r="H63" s="7" t="s">
        <v>22</v>
      </c>
      <c r="I63" s="12" t="s">
        <v>20</v>
      </c>
      <c r="J63" s="31">
        <f>J61-J62</f>
        <v>-74092801020</v>
      </c>
      <c r="K63" s="32" t="s">
        <v>23</v>
      </c>
      <c r="L63" s="7" t="s">
        <v>38</v>
      </c>
      <c r="M63" s="25"/>
      <c r="N63" s="25"/>
      <c r="O63" s="25"/>
    </row>
    <row r="64" spans="1:1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>
      <c r="A65" s="7" t="s">
        <v>39</v>
      </c>
      <c r="B65" s="26"/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1:15" ht="15.75">
      <c r="B67" s="33">
        <f>B55</f>
        <v>-10872385200</v>
      </c>
      <c r="C67" s="19" t="s">
        <v>18</v>
      </c>
      <c r="D67" s="33">
        <f>G55</f>
        <v>-3012585660</v>
      </c>
      <c r="E67" s="18" t="s">
        <v>22</v>
      </c>
      <c r="F67" s="19" t="s">
        <v>20</v>
      </c>
      <c r="G67" s="33">
        <f>J55</f>
        <v>-8302739130</v>
      </c>
      <c r="H67" s="25" t="s">
        <v>23</v>
      </c>
      <c r="I67" s="25"/>
      <c r="J67" s="25"/>
      <c r="K67" s="25"/>
      <c r="L67" s="25"/>
      <c r="M67" s="25"/>
      <c r="N67" s="25"/>
      <c r="O67" s="25"/>
    </row>
    <row r="68" spans="1:15" ht="15.75">
      <c r="B68" s="34">
        <f>B63</f>
        <v>-85841895300</v>
      </c>
      <c r="C68" s="15" t="s">
        <v>18</v>
      </c>
      <c r="D68" s="34">
        <f>G63</f>
        <v>-12498055710</v>
      </c>
      <c r="E68" s="17" t="s">
        <v>22</v>
      </c>
      <c r="F68" s="15" t="s">
        <v>20</v>
      </c>
      <c r="G68" s="34">
        <f>J63</f>
        <v>-74092801020</v>
      </c>
      <c r="H68" s="35" t="s">
        <v>23</v>
      </c>
      <c r="I68" s="25"/>
      <c r="J68" s="25"/>
      <c r="K68" s="25"/>
      <c r="L68" s="25"/>
      <c r="M68" s="25"/>
      <c r="N68" s="25"/>
      <c r="O68" s="25"/>
    </row>
    <row r="69" spans="1:1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ht="15.75">
      <c r="B70" s="29">
        <f>B67*D68</f>
        <v>1.3588367593017949E+20</v>
      </c>
      <c r="C70" s="19" t="s">
        <v>18</v>
      </c>
      <c r="D70" s="29">
        <f>D67*D68</f>
        <v>3.7651463409827119E+19</v>
      </c>
      <c r="E70" s="18" t="s">
        <v>22</v>
      </c>
      <c r="F70" s="19" t="s">
        <v>20</v>
      </c>
      <c r="G70" s="29">
        <f>G67*D68</f>
        <v>1.0376809619233694E+20</v>
      </c>
      <c r="H70" s="25" t="s">
        <v>23</v>
      </c>
      <c r="I70" s="25"/>
      <c r="J70" s="25"/>
      <c r="K70" s="25"/>
      <c r="L70" s="25"/>
      <c r="M70" s="25"/>
      <c r="N70" s="25"/>
      <c r="O70" s="25"/>
    </row>
    <row r="71" spans="1:15" ht="15.75">
      <c r="B71" s="30">
        <f>B68*D67</f>
        <v>2.5860606280800141E+20</v>
      </c>
      <c r="C71" s="8" t="s">
        <v>18</v>
      </c>
      <c r="D71" s="30">
        <f>D68*D67</f>
        <v>3.7651463409827119E+19</v>
      </c>
      <c r="E71" s="9" t="s">
        <v>22</v>
      </c>
      <c r="F71" s="8" t="s">
        <v>20</v>
      </c>
      <c r="G71" s="30">
        <f>G68*D67</f>
        <v>2.2321090986208536E+20</v>
      </c>
      <c r="H71" s="27" t="s">
        <v>23</v>
      </c>
      <c r="I71" s="18" t="s">
        <v>29</v>
      </c>
      <c r="J71" s="25"/>
      <c r="K71" s="25"/>
      <c r="L71" s="25"/>
      <c r="M71" s="25"/>
      <c r="N71" s="25"/>
      <c r="O71" s="25"/>
    </row>
    <row r="72" spans="1:15" ht="15.75">
      <c r="B72" s="33">
        <f>B70-B71</f>
        <v>-1.2272238687782193E+20</v>
      </c>
      <c r="C72" s="19" t="s">
        <v>18</v>
      </c>
      <c r="D72" s="25">
        <v>0</v>
      </c>
      <c r="E72" s="18" t="s">
        <v>22</v>
      </c>
      <c r="F72" s="19" t="s">
        <v>20</v>
      </c>
      <c r="G72" s="33">
        <f>G70-G71</f>
        <v>-1.1944281366974842E+20</v>
      </c>
      <c r="H72" s="36" t="s">
        <v>23</v>
      </c>
      <c r="I72" s="25"/>
      <c r="J72" s="25"/>
      <c r="K72" s="25"/>
      <c r="L72" s="25"/>
      <c r="M72" s="25"/>
      <c r="N72" s="25"/>
      <c r="O72" s="25"/>
    </row>
    <row r="73" spans="1:1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ht="15.75">
      <c r="B74" s="26" t="s">
        <v>23</v>
      </c>
      <c r="C74" s="12" t="s">
        <v>18</v>
      </c>
      <c r="D74" s="60">
        <f>B72/G72</f>
        <v>1.0274572668485633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1:1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15" ht="15.75">
      <c r="A76" s="7" t="s">
        <v>40</v>
      </c>
      <c r="B76" s="26"/>
      <c r="C76" s="26"/>
      <c r="D76" s="26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1:1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ht="15.75">
      <c r="B78" s="33">
        <f>B67</f>
        <v>-10872385200</v>
      </c>
      <c r="C78" s="12" t="s">
        <v>18</v>
      </c>
      <c r="D78" s="33">
        <f>D67</f>
        <v>-3012585660</v>
      </c>
      <c r="E78" s="25" t="s">
        <v>22</v>
      </c>
      <c r="F78" s="19" t="s">
        <v>20</v>
      </c>
      <c r="G78" s="33">
        <f>G67</f>
        <v>-8302739130</v>
      </c>
      <c r="H78" s="25" t="s">
        <v>23</v>
      </c>
      <c r="I78" s="25"/>
      <c r="J78" s="25"/>
      <c r="K78" s="25"/>
      <c r="L78" s="25"/>
      <c r="M78" s="25"/>
      <c r="N78" s="25"/>
      <c r="O78" s="25"/>
    </row>
    <row r="79" spans="1:15" ht="15.75">
      <c r="B79" s="33">
        <f>B78</f>
        <v>-10872385200</v>
      </c>
      <c r="C79" s="12" t="s">
        <v>18</v>
      </c>
      <c r="D79" s="33">
        <f>D78</f>
        <v>-3012585660</v>
      </c>
      <c r="E79" s="25" t="s">
        <v>22</v>
      </c>
      <c r="F79" s="19" t="s">
        <v>20</v>
      </c>
      <c r="G79" s="33">
        <f>G78</f>
        <v>-8302739130</v>
      </c>
      <c r="H79" s="38">
        <f>D74</f>
        <v>1.0274572668485633</v>
      </c>
      <c r="I79" s="25"/>
      <c r="J79" s="25"/>
      <c r="K79" s="25"/>
      <c r="L79" s="25"/>
      <c r="M79" s="25"/>
      <c r="N79" s="25"/>
      <c r="O79" s="25"/>
    </row>
    <row r="80" spans="1:15" ht="15.75">
      <c r="B80" s="33">
        <f>B79</f>
        <v>-10872385200</v>
      </c>
      <c r="C80" s="12" t="s">
        <v>18</v>
      </c>
      <c r="D80" s="33">
        <f>D79</f>
        <v>-3012585660</v>
      </c>
      <c r="E80" s="25" t="s">
        <v>22</v>
      </c>
      <c r="F80" s="19" t="s">
        <v>20</v>
      </c>
      <c r="G80" s="33">
        <f>G79*H79</f>
        <v>-8530709653.8664188</v>
      </c>
      <c r="H80" s="25"/>
      <c r="I80" s="25"/>
      <c r="J80" s="25"/>
      <c r="K80" s="25"/>
      <c r="L80" s="25"/>
      <c r="M80" s="25"/>
      <c r="N80" s="25"/>
      <c r="O80" s="25"/>
    </row>
    <row r="81" spans="1:1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1:15">
      <c r="B82" s="33">
        <f>D80</f>
        <v>-3012585660</v>
      </c>
      <c r="C82" s="25" t="s">
        <v>22</v>
      </c>
      <c r="D82" s="33">
        <f>B80-G80</f>
        <v>-2341675546.1335812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15" ht="15.75">
      <c r="B83" s="25"/>
      <c r="C83" s="12" t="s">
        <v>22</v>
      </c>
      <c r="D83" s="61">
        <f>D82/B82</f>
        <v>0.77729758102001356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ht="15.75">
      <c r="A85" s="7" t="s">
        <v>41</v>
      </c>
      <c r="B85" s="26"/>
      <c r="C85" s="26"/>
      <c r="D85" s="26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1:15" ht="15.75">
      <c r="B86" s="25">
        <f>B31</f>
        <v>-595496</v>
      </c>
      <c r="C86" s="12" t="s">
        <v>18</v>
      </c>
      <c r="D86" s="25">
        <f>D50</f>
        <v>-585504</v>
      </c>
      <c r="E86" s="18" t="s">
        <v>21</v>
      </c>
      <c r="F86" s="19" t="s">
        <v>20</v>
      </c>
      <c r="G86" s="25">
        <f>G50</f>
        <v>-646722</v>
      </c>
      <c r="H86" s="25" t="s">
        <v>22</v>
      </c>
      <c r="I86" s="19" t="s">
        <v>20</v>
      </c>
      <c r="J86" s="25">
        <f>J50</f>
        <v>646653</v>
      </c>
      <c r="K86" s="25" t="s">
        <v>23</v>
      </c>
      <c r="L86" s="25"/>
      <c r="M86" s="25"/>
      <c r="N86" s="25"/>
      <c r="O86" s="25"/>
    </row>
    <row r="87" spans="1:15" ht="15.75">
      <c r="B87" s="25">
        <f>B86</f>
        <v>-595496</v>
      </c>
      <c r="C87" s="12" t="s">
        <v>18</v>
      </c>
      <c r="D87" s="25">
        <f>D86</f>
        <v>-585504</v>
      </c>
      <c r="E87" s="18" t="s">
        <v>21</v>
      </c>
      <c r="F87" s="19" t="s">
        <v>20</v>
      </c>
      <c r="G87" s="25">
        <f>G86</f>
        <v>-646722</v>
      </c>
      <c r="H87" s="38">
        <f>D83</f>
        <v>0.77729758102001356</v>
      </c>
      <c r="I87" s="19" t="s">
        <v>20</v>
      </c>
      <c r="J87" s="25">
        <f>J86</f>
        <v>646653</v>
      </c>
      <c r="K87" s="38">
        <f>D74</f>
        <v>1.0274572668485633</v>
      </c>
      <c r="L87" s="25"/>
      <c r="M87" s="25"/>
      <c r="N87" s="25"/>
      <c r="O87" s="25"/>
    </row>
    <row r="88" spans="1:15" ht="15.75">
      <c r="B88" s="25">
        <f>B87</f>
        <v>-595496</v>
      </c>
      <c r="C88" s="12" t="s">
        <v>18</v>
      </c>
      <c r="D88">
        <f>D87</f>
        <v>-585504</v>
      </c>
      <c r="E88" s="25" t="s">
        <v>21</v>
      </c>
      <c r="F88" s="25"/>
      <c r="G88" s="25">
        <f>G87*H87</f>
        <v>-502695.44619242521</v>
      </c>
      <c r="H88" s="25"/>
      <c r="I88" s="19" t="s">
        <v>20</v>
      </c>
      <c r="J88" s="25">
        <f>J87*K87</f>
        <v>664408.32397942396</v>
      </c>
      <c r="K88" s="25"/>
      <c r="L88" s="25"/>
      <c r="M88" s="25"/>
      <c r="N88" s="25"/>
      <c r="O88" s="25"/>
    </row>
    <row r="89" spans="1:15">
      <c r="B89" s="25"/>
      <c r="E89" s="25"/>
      <c r="F89" s="25"/>
      <c r="G89" s="25">
        <f>G88+J88</f>
        <v>161712.87778699875</v>
      </c>
      <c r="H89" s="25"/>
      <c r="I89" s="25"/>
      <c r="J89" s="25"/>
      <c r="K89" s="25"/>
      <c r="L89" s="25"/>
      <c r="M89" s="25"/>
      <c r="N89" s="25"/>
      <c r="O89" s="25"/>
    </row>
    <row r="90" spans="1:15" ht="15.75">
      <c r="A90" s="1">
        <f>D88</f>
        <v>-585504</v>
      </c>
      <c r="B90" s="26" t="s">
        <v>21</v>
      </c>
      <c r="C90" s="12" t="s">
        <v>18</v>
      </c>
      <c r="D90" s="39">
        <f>B88-G89</f>
        <v>-757208.87778699875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ht="15.75">
      <c r="B91" t="s">
        <v>21</v>
      </c>
      <c r="C91" s="12" t="s">
        <v>18</v>
      </c>
      <c r="D91" s="63">
        <f>D90/A90</f>
        <v>1.293259956869635</v>
      </c>
      <c r="G91" s="44"/>
      <c r="L91" s="25"/>
      <c r="M91" s="25"/>
      <c r="N91" s="25"/>
      <c r="O91" s="25"/>
    </row>
    <row r="92" spans="1:15">
      <c r="L92" s="25"/>
      <c r="M92" s="25"/>
      <c r="N92" s="25"/>
      <c r="O92" s="25"/>
    </row>
    <row r="93" spans="1:15" ht="15.75">
      <c r="A93" s="7" t="s">
        <v>42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47"/>
      <c r="M93" s="47"/>
      <c r="N93" s="47"/>
      <c r="O93" s="47"/>
    </row>
    <row r="94" spans="1:1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47"/>
      <c r="M94" s="47"/>
      <c r="N94" s="47"/>
      <c r="O94" s="47"/>
    </row>
    <row r="95" spans="1:15" ht="15.75">
      <c r="B95" s="37">
        <f>B20</f>
        <v>3021</v>
      </c>
      <c r="C95" s="12" t="s">
        <v>18</v>
      </c>
      <c r="D95" s="13">
        <v>5</v>
      </c>
      <c r="E95" s="7" t="s">
        <v>19</v>
      </c>
      <c r="F95" s="12" t="s">
        <v>20</v>
      </c>
      <c r="G95" s="13">
        <f>G20</f>
        <v>1019</v>
      </c>
      <c r="H95" s="7" t="s">
        <v>21</v>
      </c>
      <c r="I95" s="12" t="s">
        <v>20</v>
      </c>
      <c r="J95" s="13">
        <f>J20</f>
        <v>1202</v>
      </c>
      <c r="K95" s="7" t="s">
        <v>22</v>
      </c>
      <c r="L95" s="12" t="s">
        <v>20</v>
      </c>
      <c r="M95" s="13">
        <f>M20</f>
        <v>707</v>
      </c>
      <c r="N95" s="7" t="s">
        <v>23</v>
      </c>
      <c r="O95" s="7" t="s">
        <v>24</v>
      </c>
    </row>
    <row r="96" spans="1:15" ht="15.75">
      <c r="B96" s="37">
        <f>B95</f>
        <v>3021</v>
      </c>
      <c r="C96" s="12" t="s">
        <v>18</v>
      </c>
      <c r="D96" s="13">
        <v>5</v>
      </c>
      <c r="E96" s="7" t="s">
        <v>19</v>
      </c>
      <c r="F96" s="12" t="s">
        <v>20</v>
      </c>
      <c r="G96" s="37">
        <f>G95*D91</f>
        <v>1317.8318960501581</v>
      </c>
      <c r="H96" s="26"/>
      <c r="I96" s="12" t="s">
        <v>20</v>
      </c>
      <c r="J96" s="37">
        <f>J95*D83</f>
        <v>934.31169238605628</v>
      </c>
      <c r="K96" s="26"/>
      <c r="L96" s="12" t="s">
        <v>20</v>
      </c>
      <c r="M96" s="37">
        <f>M95*D74</f>
        <v>726.41228766193422</v>
      </c>
      <c r="N96" s="26"/>
      <c r="O96" s="26"/>
    </row>
    <row r="97" spans="2:15" ht="15.75">
      <c r="B97" s="13">
        <v>5</v>
      </c>
      <c r="C97" s="7" t="s">
        <v>19</v>
      </c>
      <c r="D97" s="40" t="s">
        <v>18</v>
      </c>
      <c r="E97" s="26"/>
      <c r="F97" s="26"/>
      <c r="G97" s="37">
        <f>G96+J96+M96</f>
        <v>2978.5558760981485</v>
      </c>
      <c r="H97" s="26"/>
      <c r="I97" s="26"/>
      <c r="J97" s="26"/>
      <c r="K97" s="26"/>
      <c r="L97" s="26"/>
      <c r="M97" s="26"/>
      <c r="N97" s="26"/>
      <c r="O97" s="26"/>
    </row>
    <row r="98" spans="2:15" ht="15.75">
      <c r="B98" s="13">
        <v>5</v>
      </c>
      <c r="C98" s="7" t="s">
        <v>19</v>
      </c>
      <c r="D98" s="37">
        <f>B96-G97</f>
        <v>42.444123901851526</v>
      </c>
      <c r="E98" s="26"/>
      <c r="F98" s="26"/>
      <c r="G98" s="47"/>
      <c r="H98" s="47"/>
      <c r="I98" s="47"/>
      <c r="J98" s="26"/>
      <c r="K98" s="26"/>
      <c r="L98" s="26"/>
      <c r="M98" s="26"/>
      <c r="N98" s="26"/>
      <c r="O98" s="26"/>
    </row>
    <row r="99" spans="2:15">
      <c r="B99" s="26"/>
      <c r="C99" s="26" t="s">
        <v>19</v>
      </c>
      <c r="D99" s="62">
        <f>D98/B98</f>
        <v>8.4888247803703045</v>
      </c>
      <c r="E99" s="26"/>
      <c r="F99" s="26"/>
      <c r="J99" s="26"/>
      <c r="K99" s="51"/>
      <c r="L99" s="26"/>
      <c r="M99" s="26"/>
      <c r="N99" s="26"/>
      <c r="O99" s="26"/>
    </row>
    <row r="100" spans="2:15">
      <c r="B100" s="25"/>
      <c r="C100" s="25"/>
      <c r="D100" s="25"/>
      <c r="E100" s="25"/>
      <c r="F100" s="25"/>
      <c r="J100" s="25"/>
      <c r="K100" s="25"/>
      <c r="L100" s="25"/>
      <c r="M100" s="25"/>
      <c r="N100" s="25"/>
      <c r="O100" s="25"/>
    </row>
    <row r="101" spans="2:15">
      <c r="B101" s="22" t="s">
        <v>45</v>
      </c>
      <c r="C101" s="22"/>
      <c r="D101" s="22" t="s">
        <v>43</v>
      </c>
      <c r="E101" s="25"/>
      <c r="F101" s="43" t="s">
        <v>44</v>
      </c>
      <c r="G101" s="22" t="s">
        <v>19</v>
      </c>
      <c r="H101" s="55">
        <f>D99</f>
        <v>8.4888247803703045</v>
      </c>
      <c r="K101" s="25"/>
      <c r="L101" s="25"/>
      <c r="M101" s="25"/>
      <c r="N101" s="25"/>
      <c r="O101" s="25"/>
    </row>
    <row r="102" spans="2:15">
      <c r="B102" s="41"/>
      <c r="C102" s="42"/>
      <c r="D102" s="22" t="s">
        <v>64</v>
      </c>
      <c r="E102" s="25"/>
      <c r="G102" s="4" t="s">
        <v>21</v>
      </c>
      <c r="H102" s="56">
        <f>D91</f>
        <v>1.293259956869635</v>
      </c>
    </row>
    <row r="103" spans="2:15">
      <c r="B103" s="25"/>
      <c r="F103" s="25"/>
      <c r="G103" s="22" t="s">
        <v>22</v>
      </c>
      <c r="H103" s="58">
        <f>D83</f>
        <v>0.77729758102001356</v>
      </c>
    </row>
    <row r="104" spans="2:15">
      <c r="E104" s="42"/>
      <c r="F104" s="25"/>
      <c r="G104" s="22" t="s">
        <v>23</v>
      </c>
      <c r="H104" s="56">
        <f>D74</f>
        <v>1.0274572668485633</v>
      </c>
    </row>
    <row r="105" spans="2:15">
      <c r="E105" s="42"/>
      <c r="F105" s="42"/>
      <c r="G105" s="42"/>
    </row>
  </sheetData>
  <mergeCells count="1">
    <mergeCell ref="B1:O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26" workbookViewId="0">
      <selection activeCell="K47" sqref="K47"/>
    </sheetView>
  </sheetViews>
  <sheetFormatPr defaultRowHeight="15"/>
  <sheetData>
    <row r="1" spans="1:17">
      <c r="A1" s="72" t="s">
        <v>47</v>
      </c>
      <c r="B1" s="72"/>
      <c r="C1" s="72"/>
      <c r="D1" s="72"/>
      <c r="E1" s="72"/>
      <c r="G1" s="74" t="s">
        <v>60</v>
      </c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>
      <c r="A2" s="21" t="s">
        <v>0</v>
      </c>
      <c r="B2" s="5" t="s">
        <v>1</v>
      </c>
      <c r="C2" s="3" t="s">
        <v>2</v>
      </c>
      <c r="D2" s="3" t="s">
        <v>3</v>
      </c>
      <c r="E2" s="3" t="s">
        <v>4</v>
      </c>
      <c r="G2" s="72">
        <v>2015</v>
      </c>
      <c r="H2" s="72"/>
      <c r="I2" s="72"/>
      <c r="J2" s="72"/>
      <c r="K2" s="72"/>
      <c r="M2" s="73">
        <v>2016</v>
      </c>
      <c r="N2" s="73"/>
      <c r="O2" s="73"/>
      <c r="P2" s="73"/>
      <c r="Q2" s="73"/>
    </row>
    <row r="3" spans="1:17">
      <c r="A3" s="22">
        <v>2015</v>
      </c>
      <c r="B3" s="23">
        <v>711</v>
      </c>
      <c r="C3" s="23">
        <v>321</v>
      </c>
      <c r="D3" s="23">
        <v>370</v>
      </c>
      <c r="E3" s="23">
        <v>0</v>
      </c>
      <c r="G3" s="3" t="s">
        <v>61</v>
      </c>
      <c r="H3" s="52" t="s">
        <v>1</v>
      </c>
      <c r="I3" s="52" t="s">
        <v>2</v>
      </c>
      <c r="J3" s="52" t="s">
        <v>3</v>
      </c>
      <c r="K3" s="52" t="s">
        <v>4</v>
      </c>
      <c r="M3" s="3" t="s">
        <v>61</v>
      </c>
      <c r="N3" s="52" t="s">
        <v>1</v>
      </c>
      <c r="O3" s="52" t="s">
        <v>2</v>
      </c>
      <c r="P3" s="52" t="s">
        <v>3</v>
      </c>
      <c r="Q3" s="52" t="s">
        <v>4</v>
      </c>
    </row>
    <row r="4" spans="1:17">
      <c r="A4" s="22">
        <v>2016</v>
      </c>
      <c r="B4" s="23">
        <v>739</v>
      </c>
      <c r="C4" s="23">
        <v>340</v>
      </c>
      <c r="D4" s="23">
        <v>374</v>
      </c>
      <c r="E4" s="23">
        <v>0</v>
      </c>
      <c r="G4" s="53" t="s">
        <v>48</v>
      </c>
      <c r="H4" s="2">
        <v>35</v>
      </c>
      <c r="I4" s="2">
        <v>27</v>
      </c>
      <c r="J4" s="2">
        <v>31</v>
      </c>
      <c r="K4" s="2">
        <v>0</v>
      </c>
      <c r="M4" s="53" t="s">
        <v>48</v>
      </c>
      <c r="N4" s="2">
        <v>51</v>
      </c>
      <c r="O4" s="2">
        <v>30</v>
      </c>
      <c r="P4" s="2">
        <v>29</v>
      </c>
      <c r="Q4" s="2">
        <v>0</v>
      </c>
    </row>
    <row r="5" spans="1:17">
      <c r="A5" s="22">
        <v>2017</v>
      </c>
      <c r="B5" s="23">
        <v>730</v>
      </c>
      <c r="C5" s="23">
        <v>324</v>
      </c>
      <c r="D5" s="23">
        <v>389</v>
      </c>
      <c r="E5" s="23">
        <v>0</v>
      </c>
      <c r="G5" s="53" t="s">
        <v>49</v>
      </c>
      <c r="H5" s="2">
        <v>65</v>
      </c>
      <c r="I5" s="2">
        <v>15</v>
      </c>
      <c r="J5" s="2">
        <v>21</v>
      </c>
      <c r="K5" s="2">
        <v>0</v>
      </c>
      <c r="M5" s="53" t="s">
        <v>49</v>
      </c>
      <c r="N5" s="2">
        <v>75</v>
      </c>
      <c r="O5" s="2">
        <v>20</v>
      </c>
      <c r="P5" s="2">
        <v>26</v>
      </c>
      <c r="Q5" s="2">
        <v>0</v>
      </c>
    </row>
    <row r="6" spans="1:17">
      <c r="A6" s="22">
        <v>2018</v>
      </c>
      <c r="B6" s="23">
        <v>552</v>
      </c>
      <c r="C6" s="23">
        <v>34</v>
      </c>
      <c r="D6" s="24">
        <v>69</v>
      </c>
      <c r="E6" s="24">
        <v>434</v>
      </c>
      <c r="G6" s="53" t="s">
        <v>50</v>
      </c>
      <c r="H6" s="2">
        <v>42</v>
      </c>
      <c r="I6" s="2">
        <v>23</v>
      </c>
      <c r="J6" s="2">
        <v>14</v>
      </c>
      <c r="K6" s="2">
        <v>0</v>
      </c>
      <c r="M6" s="53" t="s">
        <v>50</v>
      </c>
      <c r="N6" s="2">
        <v>45</v>
      </c>
      <c r="O6" s="2">
        <v>18</v>
      </c>
      <c r="P6" s="2">
        <v>10</v>
      </c>
      <c r="Q6" s="2">
        <v>0</v>
      </c>
    </row>
    <row r="7" spans="1:17">
      <c r="A7" s="22">
        <v>2019</v>
      </c>
      <c r="B7" s="23">
        <v>289</v>
      </c>
      <c r="C7" s="23">
        <v>0</v>
      </c>
      <c r="D7" s="23">
        <v>0</v>
      </c>
      <c r="E7" s="23">
        <v>273</v>
      </c>
      <c r="G7" s="53" t="s">
        <v>51</v>
      </c>
      <c r="H7" s="2">
        <v>58</v>
      </c>
      <c r="I7" s="2">
        <v>13</v>
      </c>
      <c r="J7" s="2">
        <v>19</v>
      </c>
      <c r="K7" s="2">
        <v>0</v>
      </c>
      <c r="M7" s="53" t="s">
        <v>51</v>
      </c>
      <c r="N7" s="2">
        <v>64</v>
      </c>
      <c r="O7" s="2">
        <v>21</v>
      </c>
      <c r="P7" s="2">
        <v>29</v>
      </c>
      <c r="Q7" s="2">
        <v>0</v>
      </c>
    </row>
    <row r="8" spans="1:17">
      <c r="G8" s="53" t="s">
        <v>52</v>
      </c>
      <c r="H8" s="2">
        <v>49</v>
      </c>
      <c r="I8" s="2">
        <v>45</v>
      </c>
      <c r="J8" s="2">
        <v>32</v>
      </c>
      <c r="K8" s="2">
        <v>0</v>
      </c>
      <c r="M8" s="53" t="s">
        <v>52</v>
      </c>
      <c r="N8" s="2">
        <v>39</v>
      </c>
      <c r="O8" s="2">
        <v>34</v>
      </c>
      <c r="P8" s="2">
        <v>26</v>
      </c>
      <c r="Q8" s="2">
        <v>0</v>
      </c>
    </row>
    <row r="9" spans="1:17">
      <c r="G9" s="53" t="s">
        <v>53</v>
      </c>
      <c r="H9" s="2">
        <v>76</v>
      </c>
      <c r="I9" s="2">
        <v>25</v>
      </c>
      <c r="J9" s="2">
        <v>27</v>
      </c>
      <c r="K9" s="2">
        <v>0</v>
      </c>
      <c r="M9" s="53" t="s">
        <v>53</v>
      </c>
      <c r="N9" s="2">
        <v>73</v>
      </c>
      <c r="O9" s="2">
        <v>19</v>
      </c>
      <c r="P9" s="2">
        <v>17</v>
      </c>
      <c r="Q9" s="2">
        <v>0</v>
      </c>
    </row>
    <row r="10" spans="1:17">
      <c r="G10" s="53" t="s">
        <v>54</v>
      </c>
      <c r="H10" s="2">
        <v>36</v>
      </c>
      <c r="I10" s="2">
        <v>21</v>
      </c>
      <c r="J10" s="2">
        <v>17</v>
      </c>
      <c r="K10" s="2">
        <v>0</v>
      </c>
      <c r="M10" s="53" t="s">
        <v>62</v>
      </c>
      <c r="N10" s="2">
        <v>39</v>
      </c>
      <c r="O10" s="2">
        <v>28</v>
      </c>
      <c r="P10" s="2">
        <v>25</v>
      </c>
      <c r="Q10" s="2">
        <v>0</v>
      </c>
    </row>
    <row r="11" spans="1:17">
      <c r="G11" s="53" t="s">
        <v>55</v>
      </c>
      <c r="H11" s="2">
        <v>54</v>
      </c>
      <c r="I11" s="2">
        <v>43</v>
      </c>
      <c r="J11" s="2">
        <v>53</v>
      </c>
      <c r="K11" s="2">
        <v>0</v>
      </c>
      <c r="M11" s="53" t="s">
        <v>55</v>
      </c>
      <c r="N11" s="2">
        <v>60</v>
      </c>
      <c r="O11" s="2">
        <v>40</v>
      </c>
      <c r="P11" s="2">
        <v>51</v>
      </c>
      <c r="Q11" s="2">
        <v>0</v>
      </c>
    </row>
    <row r="12" spans="1:17">
      <c r="G12" s="53" t="s">
        <v>56</v>
      </c>
      <c r="H12" s="2">
        <v>79</v>
      </c>
      <c r="I12" s="2">
        <v>56</v>
      </c>
      <c r="J12" s="2">
        <v>43</v>
      </c>
      <c r="K12" s="2">
        <v>0</v>
      </c>
      <c r="M12" s="53" t="s">
        <v>56</v>
      </c>
      <c r="N12" s="2">
        <v>69</v>
      </c>
      <c r="O12" s="2">
        <v>49</v>
      </c>
      <c r="P12" s="2">
        <v>40</v>
      </c>
      <c r="Q12" s="2">
        <v>0</v>
      </c>
    </row>
    <row r="13" spans="1:17">
      <c r="G13" s="53" t="s">
        <v>57</v>
      </c>
      <c r="H13" s="2">
        <v>96</v>
      </c>
      <c r="I13" s="2">
        <v>19</v>
      </c>
      <c r="J13" s="2">
        <v>45</v>
      </c>
      <c r="K13" s="2">
        <v>0</v>
      </c>
      <c r="M13" s="53" t="s">
        <v>57</v>
      </c>
      <c r="N13" s="2">
        <v>84</v>
      </c>
      <c r="O13" s="2">
        <v>43</v>
      </c>
      <c r="P13" s="2">
        <v>47</v>
      </c>
      <c r="Q13" s="2">
        <v>0</v>
      </c>
    </row>
    <row r="14" spans="1:17">
      <c r="G14" s="53" t="s">
        <v>58</v>
      </c>
      <c r="H14" s="2">
        <v>67</v>
      </c>
      <c r="I14" s="2">
        <v>19</v>
      </c>
      <c r="J14" s="2">
        <v>22</v>
      </c>
      <c r="K14" s="2">
        <v>0</v>
      </c>
      <c r="M14" s="53" t="s">
        <v>58</v>
      </c>
      <c r="N14" s="2">
        <v>78</v>
      </c>
      <c r="O14" s="2">
        <v>22</v>
      </c>
      <c r="P14" s="2">
        <v>29</v>
      </c>
      <c r="Q14" s="2">
        <v>0</v>
      </c>
    </row>
    <row r="15" spans="1:17">
      <c r="G15" s="53" t="s">
        <v>59</v>
      </c>
      <c r="H15" s="2">
        <v>54</v>
      </c>
      <c r="I15" s="2">
        <v>15</v>
      </c>
      <c r="J15" s="2">
        <v>46</v>
      </c>
      <c r="K15" s="2">
        <v>0</v>
      </c>
      <c r="M15" s="53" t="s">
        <v>59</v>
      </c>
      <c r="N15" s="2">
        <v>62</v>
      </c>
      <c r="O15" s="2">
        <v>16</v>
      </c>
      <c r="P15" s="2">
        <v>45</v>
      </c>
      <c r="Q15" s="2">
        <v>0</v>
      </c>
    </row>
    <row r="16" spans="1:17">
      <c r="H16" s="22">
        <f>SUM(H4:H15)</f>
        <v>711</v>
      </c>
      <c r="I16" s="22">
        <f>SUM(I4:I15)</f>
        <v>321</v>
      </c>
      <c r="J16" s="22">
        <f>SUM(J4:J15)</f>
        <v>370</v>
      </c>
      <c r="K16" s="22">
        <v>0</v>
      </c>
      <c r="N16" s="22">
        <f>SUM(N4:N15)</f>
        <v>739</v>
      </c>
      <c r="O16" s="22">
        <f>SUM(O4:O15)</f>
        <v>340</v>
      </c>
      <c r="P16" s="22">
        <f>SUM(P4:P15)</f>
        <v>374</v>
      </c>
      <c r="Q16" s="22">
        <v>0</v>
      </c>
    </row>
    <row r="18" spans="7:17">
      <c r="G18" s="73">
        <v>2017</v>
      </c>
      <c r="H18" s="73"/>
      <c r="I18" s="73"/>
      <c r="J18" s="73"/>
      <c r="K18" s="73"/>
      <c r="M18" s="73">
        <v>2018</v>
      </c>
      <c r="N18" s="73"/>
      <c r="O18" s="73"/>
      <c r="P18" s="73"/>
      <c r="Q18" s="73"/>
    </row>
    <row r="19" spans="7:17">
      <c r="G19" s="3" t="s">
        <v>61</v>
      </c>
      <c r="H19" s="52" t="s">
        <v>1</v>
      </c>
      <c r="I19" s="52" t="s">
        <v>2</v>
      </c>
      <c r="J19" s="52" t="s">
        <v>3</v>
      </c>
      <c r="K19" s="52" t="s">
        <v>4</v>
      </c>
      <c r="M19" s="3" t="s">
        <v>61</v>
      </c>
      <c r="N19" s="52" t="s">
        <v>1</v>
      </c>
      <c r="O19" s="52" t="s">
        <v>2</v>
      </c>
      <c r="P19" s="52" t="s">
        <v>3</v>
      </c>
      <c r="Q19" s="52" t="s">
        <v>4</v>
      </c>
    </row>
    <row r="20" spans="7:17">
      <c r="G20" s="53" t="s">
        <v>48</v>
      </c>
      <c r="H20" s="2">
        <v>37</v>
      </c>
      <c r="I20" s="2">
        <v>28</v>
      </c>
      <c r="J20" s="2">
        <v>30</v>
      </c>
      <c r="K20" s="2">
        <v>0</v>
      </c>
      <c r="M20" s="53" t="s">
        <v>48</v>
      </c>
      <c r="N20" s="2">
        <v>34</v>
      </c>
      <c r="O20" s="2">
        <v>2</v>
      </c>
      <c r="P20" s="2">
        <v>7</v>
      </c>
      <c r="Q20" s="2">
        <v>18</v>
      </c>
    </row>
    <row r="21" spans="7:17">
      <c r="G21" s="53" t="s">
        <v>49</v>
      </c>
      <c r="H21" s="2">
        <v>56</v>
      </c>
      <c r="I21" s="2">
        <v>15</v>
      </c>
      <c r="J21" s="2">
        <v>29</v>
      </c>
      <c r="K21" s="2">
        <v>0</v>
      </c>
      <c r="M21" s="53" t="s">
        <v>49</v>
      </c>
      <c r="N21" s="2">
        <v>54</v>
      </c>
      <c r="O21" s="2">
        <v>3</v>
      </c>
      <c r="P21" s="2">
        <v>6</v>
      </c>
      <c r="Q21" s="2">
        <v>43</v>
      </c>
    </row>
    <row r="22" spans="7:17">
      <c r="G22" s="53" t="s">
        <v>50</v>
      </c>
      <c r="H22" s="2">
        <v>68</v>
      </c>
      <c r="I22" s="2">
        <v>19</v>
      </c>
      <c r="J22" s="2">
        <v>27</v>
      </c>
      <c r="K22" s="2">
        <v>0</v>
      </c>
      <c r="M22" s="53" t="s">
        <v>50</v>
      </c>
      <c r="N22" s="2">
        <v>29</v>
      </c>
      <c r="O22" s="2">
        <v>4</v>
      </c>
      <c r="P22" s="2">
        <v>4</v>
      </c>
      <c r="Q22" s="2">
        <v>29</v>
      </c>
    </row>
    <row r="23" spans="7:17">
      <c r="G23" s="53" t="s">
        <v>51</v>
      </c>
      <c r="H23" s="2">
        <v>51</v>
      </c>
      <c r="I23" s="2">
        <v>21</v>
      </c>
      <c r="J23" s="2">
        <v>31</v>
      </c>
      <c r="K23" s="2">
        <v>0</v>
      </c>
      <c r="M23" s="53" t="s">
        <v>51</v>
      </c>
      <c r="N23" s="2">
        <v>48</v>
      </c>
      <c r="O23" s="2">
        <v>3</v>
      </c>
      <c r="P23" s="2">
        <v>6</v>
      </c>
      <c r="Q23" s="2">
        <v>41</v>
      </c>
    </row>
    <row r="24" spans="7:17">
      <c r="G24" s="53" t="s">
        <v>52</v>
      </c>
      <c r="H24" s="2">
        <v>45</v>
      </c>
      <c r="I24" s="2">
        <v>34</v>
      </c>
      <c r="J24" s="2">
        <v>23</v>
      </c>
      <c r="K24" s="2">
        <v>0</v>
      </c>
      <c r="M24" s="53" t="s">
        <v>52</v>
      </c>
      <c r="N24" s="2">
        <v>28</v>
      </c>
      <c r="O24" s="2">
        <v>2</v>
      </c>
      <c r="P24" s="2">
        <v>8</v>
      </c>
      <c r="Q24" s="2">
        <v>16</v>
      </c>
    </row>
    <row r="25" spans="7:17">
      <c r="G25" s="53" t="s">
        <v>53</v>
      </c>
      <c r="H25" s="2">
        <v>59</v>
      </c>
      <c r="I25" s="2">
        <v>19</v>
      </c>
      <c r="J25" s="2">
        <v>18</v>
      </c>
      <c r="K25" s="2">
        <v>0</v>
      </c>
      <c r="M25" s="53" t="s">
        <v>53</v>
      </c>
      <c r="N25" s="2">
        <v>65</v>
      </c>
      <c r="O25" s="2">
        <v>1</v>
      </c>
      <c r="P25" s="2">
        <v>5</v>
      </c>
      <c r="Q25" s="2">
        <v>27</v>
      </c>
    </row>
    <row r="26" spans="7:17">
      <c r="G26" s="53" t="s">
        <v>62</v>
      </c>
      <c r="H26" s="2">
        <v>42</v>
      </c>
      <c r="I26" s="2">
        <v>28</v>
      </c>
      <c r="J26" s="2">
        <v>24</v>
      </c>
      <c r="K26" s="2">
        <v>0</v>
      </c>
      <c r="M26" s="53" t="s">
        <v>62</v>
      </c>
      <c r="N26" s="2">
        <v>23</v>
      </c>
      <c r="O26" s="2">
        <v>3</v>
      </c>
      <c r="P26" s="2">
        <v>8</v>
      </c>
      <c r="Q26" s="2">
        <v>38</v>
      </c>
    </row>
    <row r="27" spans="7:17">
      <c r="G27" s="53" t="s">
        <v>55</v>
      </c>
      <c r="H27" s="2">
        <v>37</v>
      </c>
      <c r="I27" s="2">
        <v>35</v>
      </c>
      <c r="J27" s="2">
        <v>48</v>
      </c>
      <c r="K27" s="2">
        <v>0</v>
      </c>
      <c r="M27" s="53" t="s">
        <v>55</v>
      </c>
      <c r="N27" s="2">
        <v>40</v>
      </c>
      <c r="O27" s="2">
        <v>2</v>
      </c>
      <c r="P27" s="2">
        <v>3</v>
      </c>
      <c r="Q27" s="2">
        <v>39</v>
      </c>
    </row>
    <row r="28" spans="7:17">
      <c r="G28" s="53" t="s">
        <v>56</v>
      </c>
      <c r="H28" s="2">
        <v>98</v>
      </c>
      <c r="I28" s="2">
        <v>43</v>
      </c>
      <c r="J28" s="2">
        <v>35</v>
      </c>
      <c r="K28" s="2">
        <v>0</v>
      </c>
      <c r="M28" s="53" t="s">
        <v>56</v>
      </c>
      <c r="N28" s="2">
        <v>47</v>
      </c>
      <c r="O28" s="2">
        <v>5</v>
      </c>
      <c r="P28" s="2">
        <v>6</v>
      </c>
      <c r="Q28" s="2">
        <v>47</v>
      </c>
    </row>
    <row r="29" spans="7:17">
      <c r="G29" s="53" t="s">
        <v>57</v>
      </c>
      <c r="H29" s="2">
        <v>87</v>
      </c>
      <c r="I29" s="2">
        <v>37</v>
      </c>
      <c r="J29" s="2">
        <v>43</v>
      </c>
      <c r="K29" s="2">
        <v>0</v>
      </c>
      <c r="M29" s="53" t="s">
        <v>57</v>
      </c>
      <c r="N29" s="2">
        <v>48</v>
      </c>
      <c r="O29" s="2">
        <v>3</v>
      </c>
      <c r="P29" s="2">
        <v>4</v>
      </c>
      <c r="Q29" s="2">
        <v>40</v>
      </c>
    </row>
    <row r="30" spans="7:17">
      <c r="G30" s="53" t="s">
        <v>58</v>
      </c>
      <c r="H30" s="2">
        <v>59</v>
      </c>
      <c r="I30" s="2">
        <v>26</v>
      </c>
      <c r="J30" s="2">
        <v>35</v>
      </c>
      <c r="K30" s="2">
        <v>0</v>
      </c>
      <c r="M30" s="53" t="s">
        <v>58</v>
      </c>
      <c r="N30" s="2">
        <v>71</v>
      </c>
      <c r="O30" s="2">
        <v>2</v>
      </c>
      <c r="P30" s="2">
        <v>7</v>
      </c>
      <c r="Q30" s="2">
        <v>56</v>
      </c>
    </row>
    <row r="31" spans="7:17">
      <c r="G31" s="53" t="s">
        <v>59</v>
      </c>
      <c r="H31" s="2">
        <v>91</v>
      </c>
      <c r="I31" s="2">
        <v>19</v>
      </c>
      <c r="J31" s="2">
        <v>46</v>
      </c>
      <c r="K31" s="2">
        <v>0</v>
      </c>
      <c r="M31" s="53" t="s">
        <v>59</v>
      </c>
      <c r="N31" s="2">
        <v>65</v>
      </c>
      <c r="O31" s="2">
        <v>4</v>
      </c>
      <c r="P31" s="2">
        <v>5</v>
      </c>
      <c r="Q31" s="2">
        <v>40</v>
      </c>
    </row>
    <row r="32" spans="7:17">
      <c r="G32" s="1"/>
      <c r="H32" s="22">
        <f>SUM(H20:H31)</f>
        <v>730</v>
      </c>
      <c r="I32" s="22">
        <f>SUM(I20:I31)</f>
        <v>324</v>
      </c>
      <c r="J32" s="22">
        <f>SUM(J20:J31)</f>
        <v>389</v>
      </c>
      <c r="K32" s="22">
        <v>0</v>
      </c>
      <c r="M32" s="1"/>
      <c r="N32" s="22">
        <f>SUM(N20:N31)</f>
        <v>552</v>
      </c>
      <c r="O32" s="22">
        <f>SUM(O20:O31)</f>
        <v>34</v>
      </c>
      <c r="P32" s="54">
        <f>SUM(P20:P31)</f>
        <v>69</v>
      </c>
      <c r="Q32" s="54">
        <f>SUM(Q20:Q31)</f>
        <v>434</v>
      </c>
    </row>
    <row r="33" spans="7:17">
      <c r="G33" s="1"/>
      <c r="H33" s="1"/>
      <c r="I33" s="1"/>
      <c r="J33" s="1"/>
      <c r="K33" s="1"/>
      <c r="M33" s="1"/>
      <c r="N33" s="1"/>
      <c r="O33" s="1"/>
      <c r="P33" s="1"/>
      <c r="Q33" s="1"/>
    </row>
    <row r="34" spans="7:17">
      <c r="G34" s="73">
        <v>2019</v>
      </c>
      <c r="H34" s="73"/>
      <c r="I34" s="73"/>
      <c r="J34" s="73"/>
      <c r="K34" s="73"/>
      <c r="M34" s="1"/>
      <c r="N34" s="1"/>
      <c r="O34" s="1"/>
      <c r="P34" s="1"/>
      <c r="Q34" s="1"/>
    </row>
    <row r="35" spans="7:17">
      <c r="G35" s="3" t="s">
        <v>61</v>
      </c>
      <c r="H35" s="52" t="s">
        <v>1</v>
      </c>
      <c r="I35" s="52" t="s">
        <v>2</v>
      </c>
      <c r="J35" s="52" t="s">
        <v>3</v>
      </c>
      <c r="K35" s="52" t="s">
        <v>4</v>
      </c>
    </row>
    <row r="36" spans="7:17">
      <c r="G36" s="53" t="s">
        <v>48</v>
      </c>
      <c r="H36" s="2">
        <v>21</v>
      </c>
      <c r="I36" s="2">
        <v>0</v>
      </c>
      <c r="J36" s="2">
        <v>0</v>
      </c>
      <c r="K36" s="2">
        <v>16</v>
      </c>
      <c r="M36" s="1"/>
    </row>
    <row r="37" spans="7:17">
      <c r="G37" s="53" t="s">
        <v>49</v>
      </c>
      <c r="H37" s="2">
        <v>28</v>
      </c>
      <c r="I37" s="2">
        <v>0</v>
      </c>
      <c r="J37" s="2">
        <v>0</v>
      </c>
      <c r="K37" s="2">
        <v>13</v>
      </c>
    </row>
    <row r="38" spans="7:17">
      <c r="G38" s="53" t="s">
        <v>50</v>
      </c>
      <c r="H38" s="2">
        <v>25</v>
      </c>
      <c r="I38" s="2">
        <v>0</v>
      </c>
      <c r="J38" s="2">
        <v>0</v>
      </c>
      <c r="K38" s="2">
        <v>25</v>
      </c>
    </row>
    <row r="39" spans="7:17">
      <c r="G39" s="53" t="s">
        <v>51</v>
      </c>
      <c r="H39" s="2">
        <v>19</v>
      </c>
      <c r="I39" s="2">
        <v>0</v>
      </c>
      <c r="J39" s="2">
        <v>0</v>
      </c>
      <c r="K39" s="2">
        <v>21</v>
      </c>
    </row>
    <row r="40" spans="7:17">
      <c r="G40" s="53" t="s">
        <v>52</v>
      </c>
      <c r="H40" s="2">
        <v>17</v>
      </c>
      <c r="I40" s="2">
        <v>0</v>
      </c>
      <c r="J40" s="2">
        <v>0</v>
      </c>
      <c r="K40" s="2">
        <v>16</v>
      </c>
    </row>
    <row r="41" spans="7:17">
      <c r="G41" s="53" t="s">
        <v>53</v>
      </c>
      <c r="H41" s="2">
        <v>28</v>
      </c>
      <c r="I41" s="2">
        <v>0</v>
      </c>
      <c r="J41" s="2">
        <v>0</v>
      </c>
      <c r="K41" s="2">
        <v>27</v>
      </c>
    </row>
    <row r="42" spans="7:17">
      <c r="G42" s="53" t="s">
        <v>62</v>
      </c>
      <c r="H42" s="2">
        <v>23</v>
      </c>
      <c r="I42" s="2">
        <v>0</v>
      </c>
      <c r="J42" s="2">
        <v>0</v>
      </c>
      <c r="K42" s="2">
        <v>24</v>
      </c>
    </row>
    <row r="43" spans="7:17">
      <c r="G43" s="53" t="s">
        <v>55</v>
      </c>
      <c r="H43" s="2">
        <v>19</v>
      </c>
      <c r="I43" s="2">
        <v>0</v>
      </c>
      <c r="J43" s="2">
        <v>0</v>
      </c>
      <c r="K43" s="2">
        <v>27</v>
      </c>
    </row>
    <row r="44" spans="7:17">
      <c r="G44" s="53" t="s">
        <v>56</v>
      </c>
      <c r="H44" s="2">
        <v>26</v>
      </c>
      <c r="I44" s="2">
        <v>0</v>
      </c>
      <c r="J44" s="2">
        <v>0</v>
      </c>
      <c r="K44" s="2">
        <v>26</v>
      </c>
    </row>
    <row r="45" spans="7:17">
      <c r="G45" s="53" t="s">
        <v>57</v>
      </c>
      <c r="H45" s="2">
        <v>21</v>
      </c>
      <c r="I45" s="2">
        <v>0</v>
      </c>
      <c r="J45" s="2">
        <v>0</v>
      </c>
      <c r="K45" s="2">
        <v>20</v>
      </c>
    </row>
    <row r="46" spans="7:17">
      <c r="G46" s="53" t="s">
        <v>58</v>
      </c>
      <c r="H46" s="2">
        <v>23</v>
      </c>
      <c r="I46" s="2">
        <v>0</v>
      </c>
      <c r="J46" s="2">
        <v>0</v>
      </c>
      <c r="K46" s="2">
        <v>34</v>
      </c>
    </row>
    <row r="47" spans="7:17">
      <c r="G47" s="53" t="s">
        <v>59</v>
      </c>
      <c r="H47" s="2">
        <v>39</v>
      </c>
      <c r="I47" s="2">
        <v>0</v>
      </c>
      <c r="J47" s="2">
        <v>0</v>
      </c>
      <c r="K47" s="2">
        <v>24</v>
      </c>
    </row>
    <row r="48" spans="7:17">
      <c r="G48" s="1"/>
      <c r="H48" s="22">
        <v>289</v>
      </c>
      <c r="I48" s="22">
        <v>0</v>
      </c>
      <c r="J48" s="4">
        <v>0</v>
      </c>
      <c r="K48" s="22">
        <v>273</v>
      </c>
    </row>
    <row r="49" spans="7:11">
      <c r="G49" s="1"/>
      <c r="H49" s="1"/>
      <c r="I49" s="1"/>
      <c r="J49" s="1"/>
      <c r="K49" s="1"/>
    </row>
    <row r="50" spans="7:11">
      <c r="G50" s="1"/>
      <c r="H50" s="1"/>
      <c r="I50" s="1"/>
      <c r="J50" s="1"/>
      <c r="K50" s="1"/>
    </row>
  </sheetData>
  <mergeCells count="7">
    <mergeCell ref="G34:K34"/>
    <mergeCell ref="A1:E1"/>
    <mergeCell ref="G2:K2"/>
    <mergeCell ref="M2:Q2"/>
    <mergeCell ref="G1:Q1"/>
    <mergeCell ref="G18:K18"/>
    <mergeCell ref="M18:Q1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3" sqref="E3"/>
    </sheetView>
  </sheetViews>
  <sheetFormatPr defaultRowHeight="15"/>
  <cols>
    <col min="1" max="1" width="4.140625" customWidth="1"/>
    <col min="2" max="2" width="20.5703125" customWidth="1"/>
    <col min="5" max="5" width="17.28515625" customWidth="1"/>
    <col min="6" max="6" width="16.85546875" customWidth="1"/>
    <col min="7" max="7" width="24.42578125" customWidth="1"/>
    <col min="9" max="9" width="10.5703125" customWidth="1"/>
    <col min="16" max="16" width="14.7109375" customWidth="1"/>
  </cols>
  <sheetData>
    <row r="1" spans="1:12">
      <c r="D1" s="77">
        <v>2020</v>
      </c>
      <c r="E1" s="78"/>
      <c r="F1" s="79"/>
      <c r="H1" s="69"/>
      <c r="I1" s="69"/>
      <c r="J1" s="69"/>
      <c r="K1" s="69"/>
      <c r="L1" s="69"/>
    </row>
    <row r="2" spans="1:12">
      <c r="A2" s="75" t="s">
        <v>63</v>
      </c>
      <c r="B2" s="76"/>
      <c r="D2" s="21" t="s">
        <v>61</v>
      </c>
      <c r="E2" s="21" t="s">
        <v>65</v>
      </c>
      <c r="F2" s="21" t="s">
        <v>66</v>
      </c>
      <c r="H2" s="70"/>
      <c r="I2" s="71"/>
      <c r="J2" s="71"/>
      <c r="K2" s="71"/>
      <c r="L2" s="71"/>
    </row>
    <row r="3" spans="1:12">
      <c r="A3" s="22" t="s">
        <v>19</v>
      </c>
      <c r="B3" s="59">
        <v>8.4888247803702992</v>
      </c>
      <c r="D3" s="65" t="s">
        <v>48</v>
      </c>
      <c r="E3" s="66">
        <f xml:space="preserve"> $B$3 + ($B$4*0) +($B$5*0) +($B$6*24)</f>
        <v>33.147799184735739</v>
      </c>
      <c r="F3" s="21">
        <v>33</v>
      </c>
      <c r="H3" s="64"/>
      <c r="I3" s="42"/>
      <c r="J3" s="42"/>
      <c r="K3" s="42"/>
      <c r="L3" s="42"/>
    </row>
    <row r="4" spans="1:12">
      <c r="A4" s="22" t="s">
        <v>21</v>
      </c>
      <c r="B4" s="56">
        <v>1.2932599568696399</v>
      </c>
      <c r="D4" s="65" t="s">
        <v>49</v>
      </c>
      <c r="E4" s="66">
        <f xml:space="preserve"> $B$3 + ($B$4*0) +($B$5*0) +($B$6*19)</f>
        <v>28.010512850492937</v>
      </c>
      <c r="F4" s="21">
        <v>28</v>
      </c>
      <c r="H4" s="64"/>
      <c r="I4" s="42"/>
      <c r="J4" s="42"/>
      <c r="K4" s="42"/>
      <c r="L4" s="42"/>
    </row>
    <row r="5" spans="1:12">
      <c r="A5" s="22" t="s">
        <v>22</v>
      </c>
      <c r="B5" s="57">
        <v>0.77729758102001401</v>
      </c>
      <c r="D5" s="65" t="s">
        <v>50</v>
      </c>
      <c r="E5" s="66">
        <f xml:space="preserve"> $B$3 + ($B$4*0) +($B$5*0) +($B$6*25)</f>
        <v>34.175256451584296</v>
      </c>
      <c r="F5" s="21">
        <v>34</v>
      </c>
      <c r="H5" s="64"/>
      <c r="I5" s="42"/>
      <c r="J5" s="42"/>
      <c r="K5" s="42"/>
      <c r="L5" s="42"/>
    </row>
    <row r="6" spans="1:12">
      <c r="A6" s="22" t="s">
        <v>23</v>
      </c>
      <c r="B6" s="56">
        <v>1.02745726684856</v>
      </c>
      <c r="D6" s="65" t="s">
        <v>51</v>
      </c>
      <c r="E6" s="66">
        <f xml:space="preserve"> $B$3 + ($B$4*0) +($B$5*0) +($B$6*20)</f>
        <v>29.037970117341501</v>
      </c>
      <c r="F6" s="21">
        <v>29</v>
      </c>
      <c r="H6" s="64"/>
      <c r="I6" s="42"/>
      <c r="J6" s="42"/>
      <c r="K6" s="42"/>
      <c r="L6" s="42"/>
    </row>
    <row r="7" spans="1:12">
      <c r="D7" s="65" t="s">
        <v>52</v>
      </c>
      <c r="E7" s="66">
        <f xml:space="preserve"> $B$3 + ($B$4*0) +($B$5*0) +($B$6*16)</f>
        <v>24.928141049947257</v>
      </c>
      <c r="F7" s="21">
        <v>25</v>
      </c>
      <c r="H7" s="64"/>
      <c r="I7" s="42"/>
      <c r="J7" s="42"/>
      <c r="K7" s="42"/>
      <c r="L7" s="42"/>
    </row>
    <row r="8" spans="1:12">
      <c r="D8" s="65" t="s">
        <v>53</v>
      </c>
      <c r="E8" s="66">
        <f xml:space="preserve"> $B$3 + ($B$4*0) +($B$5*0) +($B$6*17)</f>
        <v>25.955598316795822</v>
      </c>
      <c r="F8" s="21">
        <v>26</v>
      </c>
      <c r="H8" s="64"/>
      <c r="I8" s="42"/>
      <c r="J8" s="42"/>
      <c r="K8" s="42"/>
      <c r="L8" s="42"/>
    </row>
    <row r="9" spans="1:12">
      <c r="D9" s="65" t="s">
        <v>62</v>
      </c>
      <c r="E9" s="66">
        <f xml:space="preserve"> $B$3 + ($B$4*0) +($B$5*0) +($B$6*28)</f>
        <v>37.257628252129976</v>
      </c>
      <c r="F9" s="21">
        <v>37</v>
      </c>
      <c r="H9" s="64"/>
      <c r="I9" s="42"/>
      <c r="J9" s="42"/>
      <c r="K9" s="42"/>
      <c r="L9" s="42"/>
    </row>
    <row r="10" spans="1:12">
      <c r="D10" s="65" t="s">
        <v>55</v>
      </c>
      <c r="E10" s="66">
        <f xml:space="preserve"> $B$3 + ($B$4*0) +($B$5*0) +($B$6*23)</f>
        <v>32.120341917887181</v>
      </c>
      <c r="F10" s="21">
        <v>32</v>
      </c>
      <c r="H10" s="64"/>
      <c r="I10" s="42"/>
      <c r="J10" s="42"/>
      <c r="K10" s="42"/>
      <c r="L10" s="42"/>
    </row>
    <row r="11" spans="1:12">
      <c r="D11" s="65" t="s">
        <v>56</v>
      </c>
      <c r="E11" s="66">
        <f xml:space="preserve"> $B$3 + ($B$4*0) +($B$5*0) +($B$6*28)</f>
        <v>37.257628252129976</v>
      </c>
      <c r="F11" s="21">
        <v>37</v>
      </c>
      <c r="H11" s="64"/>
      <c r="I11" s="42"/>
      <c r="J11" s="42"/>
      <c r="K11" s="42"/>
      <c r="L11" s="42"/>
    </row>
    <row r="12" spans="1:12">
      <c r="D12" s="65" t="s">
        <v>57</v>
      </c>
      <c r="E12" s="66">
        <f xml:space="preserve"> $B$3 + ($B$4*0) +($B$5*0) +($B$6*13)</f>
        <v>21.845769249401577</v>
      </c>
      <c r="F12" s="21">
        <v>22</v>
      </c>
      <c r="H12" s="64"/>
      <c r="I12" s="42"/>
      <c r="J12" s="42"/>
      <c r="K12" s="42"/>
      <c r="L12" s="42"/>
    </row>
    <row r="13" spans="1:12">
      <c r="D13" s="65" t="s">
        <v>58</v>
      </c>
      <c r="E13" s="66">
        <f xml:space="preserve"> $B$3 + ($B$4*0) +($B$5*0) +($B$6*26)</f>
        <v>35.202713718432861</v>
      </c>
      <c r="F13" s="21">
        <v>35</v>
      </c>
      <c r="H13" s="64"/>
      <c r="I13" s="42"/>
      <c r="J13" s="42"/>
      <c r="K13" s="42"/>
      <c r="L13" s="42"/>
    </row>
    <row r="14" spans="1:12">
      <c r="D14" s="65" t="s">
        <v>59</v>
      </c>
      <c r="E14" s="66">
        <f xml:space="preserve"> $B$3 + ($B$4*0) +($B$5*0) +($B$6*29)</f>
        <v>38.285085518978541</v>
      </c>
      <c r="F14" s="21">
        <v>38</v>
      </c>
      <c r="H14" s="64"/>
      <c r="I14" s="42"/>
      <c r="J14" s="42"/>
      <c r="K14" s="42"/>
      <c r="L14" s="42"/>
    </row>
    <row r="15" spans="1:12">
      <c r="F15" s="39"/>
    </row>
    <row r="18" spans="5:9">
      <c r="G18" s="67"/>
      <c r="I18" s="68"/>
    </row>
    <row r="19" spans="5:9">
      <c r="E19" s="68"/>
      <c r="F19" s="1"/>
      <c r="G19" s="67"/>
    </row>
  </sheetData>
  <mergeCells count="2">
    <mergeCell ref="A2:B2"/>
    <mergeCell ref="D1:F1"/>
  </mergeCells>
  <pageMargins left="0.7" right="0.7" top="0.75" bottom="0.75" header="0.3" footer="0.3"/>
  <pageSetup orientation="portrait" horizontalDpi="4294967293" verticalDpi="0" r:id="rId1"/>
  <ignoredErrors>
    <ignoredError sqref="E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HITUNG</vt:lpstr>
      <vt:lpstr>DATA</vt:lpstr>
      <vt:lpstr>HITUNG PER BULAN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2020-03-05T15:09:13Z</dcterms:created>
  <dcterms:modified xsi:type="dcterms:W3CDTF">2020-03-31T07:35:53Z</dcterms:modified>
</cp:coreProperties>
</file>