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35" firstSheet="2" activeTab="6"/>
  </bookViews>
  <sheets>
    <sheet name="Iterasi 1" sheetId="3" r:id="rId1"/>
    <sheet name="Perbarui centroid" sheetId="8" r:id="rId2"/>
    <sheet name="Iterasi 2" sheetId="9" r:id="rId3"/>
    <sheet name="Perbarui Centroid 2" sheetId="10" r:id="rId4"/>
    <sheet name="ITERASI 3" sheetId="11" r:id="rId5"/>
    <sheet name="Perbarui Centroid 3" sheetId="12" r:id="rId6"/>
    <sheet name="iterasi 4" sheetId="13" r:id="rId7"/>
    <sheet name="Perbarui centroid 4" sheetId="14" r:id="rId8"/>
  </sheets>
  <definedNames>
    <definedName name="_xlnm._FilterDatabase" localSheetId="0" hidden="1">'Iterasi 1'!$A$9:$G$30</definedName>
    <definedName name="_xlnm.Print_Area" localSheetId="0">'Iterasi 1'!$A$1:$U$31</definedName>
    <definedName name="_xlnm.Print_Area" localSheetId="2">'Iterasi 2'!$A$1:$Z$33</definedName>
    <definedName name="_xlnm.Print_Area" localSheetId="1">'Perbarui centroid'!$A$1:$T$32</definedName>
    <definedName name="_xlnm.Print_Area" localSheetId="3">'Perbarui Centroid 2'!$A$1:$U$33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3" l="1"/>
  <c r="M5" i="13"/>
  <c r="L5" i="13"/>
  <c r="N4" i="13"/>
  <c r="M4" i="13"/>
  <c r="L4" i="13"/>
  <c r="N2" i="13"/>
  <c r="M2" i="13"/>
  <c r="J10" i="13" s="1"/>
  <c r="L2" i="13"/>
  <c r="K5" i="13"/>
  <c r="K4" i="13"/>
  <c r="K2" i="13"/>
  <c r="M32" i="14"/>
  <c r="L32" i="14"/>
  <c r="K32" i="14"/>
  <c r="J32" i="14"/>
  <c r="M25" i="14"/>
  <c r="L25" i="14"/>
  <c r="K25" i="14"/>
  <c r="J25" i="14"/>
  <c r="M7" i="14"/>
  <c r="L7" i="14"/>
  <c r="K7" i="14"/>
  <c r="J7" i="14"/>
  <c r="S5" i="14"/>
  <c r="R5" i="14"/>
  <c r="Q5" i="14"/>
  <c r="P5" i="14"/>
  <c r="S4" i="14"/>
  <c r="R4" i="14"/>
  <c r="Q4" i="14"/>
  <c r="P4" i="14"/>
  <c r="S3" i="14"/>
  <c r="R3" i="14"/>
  <c r="Q3" i="14"/>
  <c r="P3" i="14"/>
  <c r="G30" i="13"/>
  <c r="G29" i="13"/>
  <c r="G28" i="13"/>
  <c r="G27" i="13"/>
  <c r="G26" i="13"/>
  <c r="G25" i="13"/>
  <c r="G24" i="13"/>
  <c r="V23" i="13"/>
  <c r="U23" i="13"/>
  <c r="T23" i="13"/>
  <c r="S23" i="13"/>
  <c r="G23" i="13"/>
  <c r="V22" i="13"/>
  <c r="U22" i="13"/>
  <c r="T22" i="13"/>
  <c r="S22" i="13"/>
  <c r="G22" i="13"/>
  <c r="V21" i="13"/>
  <c r="U21" i="13"/>
  <c r="T21" i="13"/>
  <c r="S21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K26" i="13" l="1"/>
  <c r="K11" i="13"/>
  <c r="K10" i="13"/>
  <c r="K30" i="13"/>
  <c r="K22" i="13"/>
  <c r="K15" i="13"/>
  <c r="J30" i="13"/>
  <c r="K27" i="13"/>
  <c r="L28" i="13"/>
  <c r="L27" i="13"/>
  <c r="L16" i="13"/>
  <c r="L23" i="13"/>
  <c r="L18" i="13"/>
  <c r="L17" i="13"/>
  <c r="J29" i="13"/>
  <c r="J21" i="13"/>
  <c r="J14" i="13"/>
  <c r="J12" i="13"/>
  <c r="J11" i="13"/>
  <c r="J25" i="13"/>
  <c r="J13" i="13"/>
  <c r="K12" i="13"/>
  <c r="K13" i="13"/>
  <c r="K14" i="13"/>
  <c r="L15" i="13"/>
  <c r="J19" i="13"/>
  <c r="J20" i="13"/>
  <c r="K21" i="13"/>
  <c r="L22" i="13"/>
  <c r="J24" i="13"/>
  <c r="K25" i="13"/>
  <c r="L26" i="13"/>
  <c r="J28" i="13"/>
  <c r="K29" i="13"/>
  <c r="L30" i="13"/>
  <c r="L10" i="13"/>
  <c r="S10" i="13"/>
  <c r="L11" i="13"/>
  <c r="S11" i="13"/>
  <c r="L12" i="13"/>
  <c r="S12" i="13"/>
  <c r="L13" i="13"/>
  <c r="L14" i="13"/>
  <c r="J16" i="13"/>
  <c r="J17" i="13"/>
  <c r="J18" i="13"/>
  <c r="K19" i="13"/>
  <c r="K20" i="13"/>
  <c r="L21" i="13"/>
  <c r="J23" i="13"/>
  <c r="K24" i="13"/>
  <c r="L25" i="13"/>
  <c r="J27" i="13"/>
  <c r="K28" i="13"/>
  <c r="L29" i="13"/>
  <c r="J15" i="13"/>
  <c r="K16" i="13"/>
  <c r="K17" i="13"/>
  <c r="K18" i="13"/>
  <c r="L19" i="13"/>
  <c r="L20" i="13"/>
  <c r="J22" i="13"/>
  <c r="M22" i="13" s="1"/>
  <c r="K23" i="13"/>
  <c r="L24" i="13"/>
  <c r="J26" i="13"/>
  <c r="M15" i="13" l="1"/>
  <c r="N15" i="13" s="1"/>
  <c r="M11" i="13"/>
  <c r="N11" i="13" s="1"/>
  <c r="M10" i="13"/>
  <c r="M26" i="13"/>
  <c r="O26" i="13" s="1"/>
  <c r="M20" i="13"/>
  <c r="N20" i="13" s="1"/>
  <c r="M27" i="13"/>
  <c r="N27" i="13" s="1"/>
  <c r="O10" i="13"/>
  <c r="N10" i="13"/>
  <c r="M29" i="13"/>
  <c r="N22" i="13"/>
  <c r="O22" i="13"/>
  <c r="M23" i="13"/>
  <c r="M18" i="13"/>
  <c r="M24" i="13"/>
  <c r="M19" i="13"/>
  <c r="M12" i="13"/>
  <c r="M30" i="13"/>
  <c r="N26" i="13"/>
  <c r="M17" i="13"/>
  <c r="S13" i="13"/>
  <c r="S16" i="13" s="1"/>
  <c r="M28" i="13"/>
  <c r="M13" i="13"/>
  <c r="M14" i="13"/>
  <c r="O11" i="13"/>
  <c r="O15" i="13"/>
  <c r="M16" i="13"/>
  <c r="M25" i="13"/>
  <c r="M21" i="13"/>
  <c r="O27" i="13" l="1"/>
  <c r="O20" i="13"/>
  <c r="O24" i="13"/>
  <c r="N24" i="13"/>
  <c r="O21" i="13"/>
  <c r="N21" i="13"/>
  <c r="O25" i="13"/>
  <c r="N25" i="13"/>
  <c r="O28" i="13"/>
  <c r="N28" i="13"/>
  <c r="N12" i="13"/>
  <c r="O12" i="13"/>
  <c r="O23" i="13"/>
  <c r="N23" i="13"/>
  <c r="O13" i="13"/>
  <c r="N13" i="13"/>
  <c r="O16" i="13"/>
  <c r="N16" i="13"/>
  <c r="O19" i="13"/>
  <c r="N19" i="13"/>
  <c r="N14" i="13"/>
  <c r="O14" i="13"/>
  <c r="O17" i="13"/>
  <c r="N17" i="13"/>
  <c r="N30" i="13"/>
  <c r="O30" i="13"/>
  <c r="O18" i="13"/>
  <c r="N18" i="13"/>
  <c r="O29" i="13"/>
  <c r="N29" i="13"/>
  <c r="O31" i="13" l="1"/>
  <c r="S17" i="13" s="1"/>
  <c r="S19" i="13" s="1"/>
  <c r="Q14" i="9" l="1"/>
  <c r="Q13" i="9"/>
  <c r="Q12" i="9"/>
  <c r="Q11" i="9"/>
  <c r="Q10" i="9"/>
  <c r="Q9" i="9"/>
  <c r="M32" i="12" l="1"/>
  <c r="L32" i="12"/>
  <c r="R5" i="12" s="1"/>
  <c r="K32" i="12"/>
  <c r="J32" i="12"/>
  <c r="P5" i="12" s="1"/>
  <c r="M25" i="12"/>
  <c r="L25" i="12"/>
  <c r="R4" i="12" s="1"/>
  <c r="K25" i="12"/>
  <c r="J25" i="12"/>
  <c r="P4" i="12" s="1"/>
  <c r="M7" i="12"/>
  <c r="L7" i="12"/>
  <c r="K7" i="12"/>
  <c r="J7" i="12"/>
  <c r="P3" i="12" s="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J7" i="10"/>
  <c r="K7" i="10"/>
  <c r="L7" i="10"/>
  <c r="R3" i="10" s="1"/>
  <c r="M2" i="11" s="1"/>
  <c r="M7" i="10"/>
  <c r="S3" i="10" s="1"/>
  <c r="N2" i="11" s="1"/>
  <c r="P3" i="10"/>
  <c r="S5" i="12"/>
  <c r="Q5" i="12"/>
  <c r="S4" i="12"/>
  <c r="Q4" i="12"/>
  <c r="S3" i="12"/>
  <c r="R3" i="12"/>
  <c r="Q3" i="12"/>
  <c r="Q3" i="10"/>
  <c r="L2" i="11" s="1"/>
  <c r="S12" i="9"/>
  <c r="S11" i="9"/>
  <c r="S10" i="9"/>
  <c r="S13" i="9" s="1"/>
  <c r="S16" i="9" s="1"/>
  <c r="M32" i="10"/>
  <c r="S5" i="10" s="1"/>
  <c r="L32" i="10"/>
  <c r="R5" i="10" s="1"/>
  <c r="K32" i="10"/>
  <c r="Q5" i="10" s="1"/>
  <c r="T23" i="11" s="1"/>
  <c r="J32" i="10"/>
  <c r="P5" i="10" s="1"/>
  <c r="M25" i="10"/>
  <c r="S4" i="10" s="1"/>
  <c r="L25" i="10"/>
  <c r="R4" i="10" s="1"/>
  <c r="K25" i="10"/>
  <c r="Q4" i="10" s="1"/>
  <c r="T22" i="9" s="1"/>
  <c r="J25" i="10"/>
  <c r="P4" i="10" s="1"/>
  <c r="L30" i="9"/>
  <c r="K30" i="9"/>
  <c r="J30" i="9"/>
  <c r="L29" i="9"/>
  <c r="K29" i="9"/>
  <c r="J29" i="9"/>
  <c r="L28" i="9"/>
  <c r="K28" i="9"/>
  <c r="J28" i="9"/>
  <c r="L27" i="9"/>
  <c r="K27" i="9"/>
  <c r="J27" i="9"/>
  <c r="L26" i="9"/>
  <c r="K26" i="9"/>
  <c r="J26" i="9"/>
  <c r="L25" i="9"/>
  <c r="K25" i="9"/>
  <c r="J25" i="9"/>
  <c r="L24" i="9"/>
  <c r="K24" i="9"/>
  <c r="J24" i="9"/>
  <c r="L23" i="9"/>
  <c r="K23" i="9"/>
  <c r="J23" i="9"/>
  <c r="L22" i="9"/>
  <c r="K22" i="9"/>
  <c r="J22" i="9"/>
  <c r="L21" i="9"/>
  <c r="K21" i="9"/>
  <c r="J21" i="9"/>
  <c r="L20" i="9"/>
  <c r="K20" i="9"/>
  <c r="J20" i="9"/>
  <c r="L19" i="9"/>
  <c r="K19" i="9"/>
  <c r="J19" i="9"/>
  <c r="L18" i="9"/>
  <c r="K18" i="9"/>
  <c r="J18" i="9"/>
  <c r="L17" i="9"/>
  <c r="K17" i="9"/>
  <c r="J17" i="9"/>
  <c r="L16" i="9"/>
  <c r="K16" i="9"/>
  <c r="J16" i="9"/>
  <c r="L15" i="9"/>
  <c r="K15" i="9"/>
  <c r="J15" i="9"/>
  <c r="L14" i="9"/>
  <c r="K14" i="9"/>
  <c r="J14" i="9"/>
  <c r="L13" i="9"/>
  <c r="K13" i="9"/>
  <c r="J13" i="9"/>
  <c r="L12" i="9"/>
  <c r="K12" i="9"/>
  <c r="J12" i="9"/>
  <c r="L11" i="9"/>
  <c r="K11" i="9"/>
  <c r="J11" i="9"/>
  <c r="L10" i="9"/>
  <c r="K10" i="9"/>
  <c r="J10" i="9"/>
  <c r="U15" i="3"/>
  <c r="T15" i="3"/>
  <c r="S15" i="3"/>
  <c r="R15" i="3"/>
  <c r="U14" i="3"/>
  <c r="T14" i="3"/>
  <c r="S14" i="3"/>
  <c r="R14" i="3"/>
  <c r="U13" i="3"/>
  <c r="T13" i="3"/>
  <c r="S13" i="3"/>
  <c r="R13" i="3"/>
  <c r="R11" i="3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N6" i="3"/>
  <c r="M6" i="3"/>
  <c r="L6" i="3"/>
  <c r="N5" i="3"/>
  <c r="M5" i="3"/>
  <c r="L5" i="3"/>
  <c r="N3" i="3"/>
  <c r="M3" i="3"/>
  <c r="L3" i="3"/>
  <c r="N31" i="8"/>
  <c r="M31" i="8"/>
  <c r="L31" i="8"/>
  <c r="K31" i="8"/>
  <c r="N30" i="8"/>
  <c r="M30" i="8"/>
  <c r="L30" i="8"/>
  <c r="K30" i="8"/>
  <c r="N29" i="8"/>
  <c r="M29" i="8"/>
  <c r="L29" i="8"/>
  <c r="K29" i="8"/>
  <c r="N24" i="8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N10" i="8"/>
  <c r="M10" i="8"/>
  <c r="L10" i="8"/>
  <c r="K10" i="8"/>
  <c r="N5" i="8"/>
  <c r="M5" i="8"/>
  <c r="L5" i="8"/>
  <c r="K5" i="8"/>
  <c r="N4" i="8"/>
  <c r="M4" i="8"/>
  <c r="L4" i="8"/>
  <c r="K4" i="8"/>
  <c r="N3" i="8"/>
  <c r="M3" i="8"/>
  <c r="L3" i="8"/>
  <c r="K3" i="8"/>
  <c r="K6" i="3"/>
  <c r="K5" i="3"/>
  <c r="K3" i="3"/>
  <c r="U22" i="9" l="1"/>
  <c r="M4" i="11"/>
  <c r="U22" i="11"/>
  <c r="U23" i="11"/>
  <c r="U23" i="9"/>
  <c r="M5" i="11"/>
  <c r="N4" i="11"/>
  <c r="V22" i="11"/>
  <c r="V22" i="9"/>
  <c r="V23" i="9"/>
  <c r="N5" i="11"/>
  <c r="V23" i="11"/>
  <c r="K4" i="11"/>
  <c r="S22" i="11"/>
  <c r="S22" i="9"/>
  <c r="S23" i="11"/>
  <c r="K5" i="11"/>
  <c r="S23" i="9"/>
  <c r="T22" i="11"/>
  <c r="L5" i="11"/>
  <c r="L28" i="11" s="1"/>
  <c r="T21" i="9"/>
  <c r="T23" i="9"/>
  <c r="L4" i="11"/>
  <c r="S10" i="11" s="1"/>
  <c r="T21" i="11"/>
  <c r="S21" i="9"/>
  <c r="K2" i="11"/>
  <c r="S21" i="11"/>
  <c r="U21" i="9"/>
  <c r="U21" i="11"/>
  <c r="V21" i="9"/>
  <c r="V21" i="11"/>
  <c r="L24" i="3"/>
  <c r="K30" i="3"/>
  <c r="L30" i="3"/>
  <c r="R4" i="3"/>
  <c r="K23" i="3"/>
  <c r="J30" i="3"/>
  <c r="K11" i="11"/>
  <c r="K10" i="11"/>
  <c r="K29" i="11"/>
  <c r="J13" i="3"/>
  <c r="J21" i="3"/>
  <c r="L15" i="3"/>
  <c r="R5" i="3"/>
  <c r="K10" i="3"/>
  <c r="J17" i="3"/>
  <c r="L19" i="3"/>
  <c r="L23" i="3"/>
  <c r="K26" i="3"/>
  <c r="L10" i="3"/>
  <c r="J12" i="3"/>
  <c r="K13" i="3"/>
  <c r="L14" i="3"/>
  <c r="J16" i="3"/>
  <c r="K17" i="3"/>
  <c r="L18" i="3"/>
  <c r="J20" i="3"/>
  <c r="K21" i="3"/>
  <c r="L22" i="3"/>
  <c r="J24" i="3"/>
  <c r="K25" i="3"/>
  <c r="L26" i="3"/>
  <c r="L27" i="3"/>
  <c r="L28" i="3"/>
  <c r="L29" i="3"/>
  <c r="K14" i="3"/>
  <c r="K18" i="3"/>
  <c r="J25" i="3"/>
  <c r="K27" i="3"/>
  <c r="K29" i="3"/>
  <c r="J11" i="3"/>
  <c r="K12" i="3"/>
  <c r="L13" i="3"/>
  <c r="M13" i="3" s="1"/>
  <c r="J15" i="3"/>
  <c r="K16" i="3"/>
  <c r="L17" i="3"/>
  <c r="J19" i="3"/>
  <c r="K20" i="3"/>
  <c r="L21" i="3"/>
  <c r="J23" i="3"/>
  <c r="K24" i="3"/>
  <c r="L25" i="3"/>
  <c r="R3" i="3"/>
  <c r="L11" i="3"/>
  <c r="K22" i="3"/>
  <c r="K28" i="3"/>
  <c r="J10" i="3"/>
  <c r="K11" i="3"/>
  <c r="L12" i="3"/>
  <c r="J14" i="3"/>
  <c r="K15" i="3"/>
  <c r="L16" i="3"/>
  <c r="J18" i="3"/>
  <c r="K19" i="3"/>
  <c r="L20" i="3"/>
  <c r="J22" i="3"/>
  <c r="J26" i="3"/>
  <c r="J27" i="3"/>
  <c r="J28" i="3"/>
  <c r="J29" i="3"/>
  <c r="K12" i="11" l="1"/>
  <c r="S12" i="11"/>
  <c r="K30" i="11"/>
  <c r="L29" i="11"/>
  <c r="L30" i="11"/>
  <c r="L26" i="11"/>
  <c r="L24" i="11"/>
  <c r="L22" i="11"/>
  <c r="L20" i="11"/>
  <c r="L18" i="11"/>
  <c r="L16" i="11"/>
  <c r="L14" i="11"/>
  <c r="L12" i="11"/>
  <c r="L11" i="11"/>
  <c r="L27" i="11"/>
  <c r="L25" i="11"/>
  <c r="L23" i="11"/>
  <c r="L21" i="11"/>
  <c r="L19" i="11"/>
  <c r="L17" i="11"/>
  <c r="L15" i="11"/>
  <c r="L13" i="11"/>
  <c r="L10" i="11"/>
  <c r="K27" i="11"/>
  <c r="K25" i="11"/>
  <c r="K23" i="11"/>
  <c r="K21" i="11"/>
  <c r="K19" i="11"/>
  <c r="K17" i="11"/>
  <c r="K15" i="11"/>
  <c r="K13" i="11"/>
  <c r="K28" i="11"/>
  <c r="M28" i="11" s="1"/>
  <c r="K26" i="11"/>
  <c r="K24" i="11"/>
  <c r="K22" i="11"/>
  <c r="K20" i="11"/>
  <c r="K18" i="11"/>
  <c r="K16" i="11"/>
  <c r="K14" i="11"/>
  <c r="J10" i="11"/>
  <c r="M10" i="11" s="1"/>
  <c r="O10" i="11" s="1"/>
  <c r="J29" i="11"/>
  <c r="J30" i="11"/>
  <c r="J12" i="11"/>
  <c r="M12" i="11" s="1"/>
  <c r="O12" i="11" s="1"/>
  <c r="J11" i="11"/>
  <c r="M11" i="11" s="1"/>
  <c r="O11" i="11" s="1"/>
  <c r="S11" i="11"/>
  <c r="J28" i="11"/>
  <c r="J27" i="11"/>
  <c r="J26" i="11"/>
  <c r="M26" i="11" s="1"/>
  <c r="J25" i="11"/>
  <c r="J24" i="11"/>
  <c r="J23" i="11"/>
  <c r="M23" i="11" s="1"/>
  <c r="O23" i="11" s="1"/>
  <c r="J22" i="11"/>
  <c r="M22" i="11" s="1"/>
  <c r="J21" i="11"/>
  <c r="J20" i="11"/>
  <c r="J19" i="11"/>
  <c r="J18" i="11"/>
  <c r="M18" i="11" s="1"/>
  <c r="J17" i="11"/>
  <c r="J16" i="11"/>
  <c r="J15" i="11"/>
  <c r="M15" i="11" s="1"/>
  <c r="O15" i="11" s="1"/>
  <c r="J14" i="11"/>
  <c r="M14" i="11" s="1"/>
  <c r="J13" i="11"/>
  <c r="S13" i="11"/>
  <c r="S16" i="11" s="1"/>
  <c r="M30" i="3"/>
  <c r="N30" i="3" s="1"/>
  <c r="M26" i="3"/>
  <c r="M18" i="3"/>
  <c r="M29" i="3"/>
  <c r="M28" i="3"/>
  <c r="M14" i="3"/>
  <c r="M19" i="3"/>
  <c r="M21" i="3"/>
  <c r="M25" i="3"/>
  <c r="M12" i="3"/>
  <c r="M16" i="3"/>
  <c r="R6" i="3"/>
  <c r="M11" i="3"/>
  <c r="M20" i="3"/>
  <c r="M17" i="3"/>
  <c r="M22" i="3"/>
  <c r="M23" i="3"/>
  <c r="M27" i="3"/>
  <c r="M15" i="3"/>
  <c r="M24" i="3"/>
  <c r="N28" i="11" l="1"/>
  <c r="O28" i="11"/>
  <c r="N10" i="11"/>
  <c r="M19" i="11"/>
  <c r="N19" i="11" s="1"/>
  <c r="N11" i="11"/>
  <c r="M16" i="11"/>
  <c r="O16" i="11" s="1"/>
  <c r="M20" i="11"/>
  <c r="M24" i="11"/>
  <c r="M30" i="11"/>
  <c r="M27" i="11"/>
  <c r="M13" i="11"/>
  <c r="M17" i="11"/>
  <c r="M21" i="11"/>
  <c r="M25" i="11"/>
  <c r="M29" i="11"/>
  <c r="N29" i="11" s="1"/>
  <c r="N16" i="11"/>
  <c r="N15" i="11"/>
  <c r="N12" i="11"/>
  <c r="O27" i="11"/>
  <c r="N27" i="11"/>
  <c r="N25" i="11"/>
  <c r="O25" i="11"/>
  <c r="O29" i="11"/>
  <c r="N23" i="11"/>
  <c r="O14" i="11"/>
  <c r="N14" i="11"/>
  <c r="O18" i="11"/>
  <c r="N18" i="11"/>
  <c r="N22" i="11"/>
  <c r="O22" i="11"/>
  <c r="O26" i="11"/>
  <c r="N26" i="11"/>
  <c r="N13" i="11" l="1"/>
  <c r="O13" i="11"/>
  <c r="N24" i="11"/>
  <c r="O24" i="11"/>
  <c r="N17" i="11"/>
  <c r="O17" i="11"/>
  <c r="N20" i="11"/>
  <c r="O20" i="11"/>
  <c r="O31" i="11" s="1"/>
  <c r="S17" i="11" s="1"/>
  <c r="S19" i="11" s="1"/>
  <c r="O19" i="11"/>
  <c r="O21" i="11"/>
  <c r="N21" i="11"/>
  <c r="O30" i="11"/>
  <c r="N30" i="11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N32" i="8" l="1"/>
  <c r="M32" i="8"/>
  <c r="L32" i="8"/>
  <c r="K32" i="8"/>
  <c r="N25" i="8"/>
  <c r="M25" i="8"/>
  <c r="L25" i="8"/>
  <c r="K25" i="8"/>
  <c r="K6" i="8"/>
  <c r="L6" i="8"/>
  <c r="M6" i="8"/>
  <c r="N6" i="8"/>
  <c r="M15" i="9" l="1"/>
  <c r="M23" i="9"/>
  <c r="M14" i="9"/>
  <c r="N14" i="9" s="1"/>
  <c r="M16" i="9"/>
  <c r="N16" i="9" s="1"/>
  <c r="M22" i="9"/>
  <c r="M24" i="9"/>
  <c r="N24" i="9" s="1"/>
  <c r="M18" i="9"/>
  <c r="N18" i="9" s="1"/>
  <c r="M26" i="9"/>
  <c r="O26" i="9" s="1"/>
  <c r="M10" i="9"/>
  <c r="N10" i="9" s="1"/>
  <c r="M13" i="9"/>
  <c r="N13" i="9" s="1"/>
  <c r="M21" i="9"/>
  <c r="N21" i="9" s="1"/>
  <c r="M25" i="9"/>
  <c r="O25" i="9" s="1"/>
  <c r="M17" i="9"/>
  <c r="M12" i="9"/>
  <c r="O12" i="9" s="1"/>
  <c r="M29" i="9"/>
  <c r="O29" i="9" s="1"/>
  <c r="M28" i="9"/>
  <c r="N28" i="9" s="1"/>
  <c r="M11" i="9"/>
  <c r="M19" i="9"/>
  <c r="N19" i="9" s="1"/>
  <c r="M27" i="9"/>
  <c r="N27" i="9" s="1"/>
  <c r="M30" i="9"/>
  <c r="O30" i="9" s="1"/>
  <c r="M20" i="9"/>
  <c r="O20" i="9" s="1"/>
  <c r="O23" i="9"/>
  <c r="N23" i="9"/>
  <c r="N29" i="9"/>
  <c r="O15" i="9"/>
  <c r="N15" i="9"/>
  <c r="O22" i="9"/>
  <c r="N22" i="9"/>
  <c r="O11" i="9"/>
  <c r="N11" i="9"/>
  <c r="O24" i="9"/>
  <c r="N17" i="9"/>
  <c r="O17" i="9"/>
  <c r="N16" i="3"/>
  <c r="N24" i="3"/>
  <c r="O14" i="9" l="1"/>
  <c r="O19" i="9"/>
  <c r="O27" i="9"/>
  <c r="O10" i="9"/>
  <c r="O18" i="9"/>
  <c r="O16" i="9"/>
  <c r="N26" i="9"/>
  <c r="N25" i="9"/>
  <c r="O28" i="9"/>
  <c r="N11" i="3"/>
  <c r="O13" i="9"/>
  <c r="O31" i="9" s="1"/>
  <c r="N12" i="9"/>
  <c r="O21" i="9"/>
  <c r="N30" i="9"/>
  <c r="N20" i="9"/>
  <c r="N23" i="3"/>
  <c r="N12" i="3"/>
  <c r="N18" i="3"/>
  <c r="N28" i="3"/>
  <c r="N20" i="3"/>
  <c r="N26" i="3"/>
  <c r="O24" i="3"/>
  <c r="O16" i="3"/>
  <c r="M10" i="3"/>
  <c r="N27" i="3"/>
  <c r="N19" i="3"/>
  <c r="N29" i="3"/>
  <c r="N21" i="3"/>
  <c r="N14" i="3"/>
  <c r="N15" i="3"/>
  <c r="N25" i="3"/>
  <c r="N17" i="3"/>
  <c r="S17" i="9" l="1"/>
  <c r="S19" i="9" s="1"/>
  <c r="O12" i="3"/>
  <c r="O11" i="3"/>
  <c r="O23" i="3"/>
  <c r="O18" i="3"/>
  <c r="O20" i="3"/>
  <c r="O28" i="3"/>
  <c r="O26" i="3"/>
  <c r="O21" i="3"/>
  <c r="N13" i="3"/>
  <c r="O13" i="3"/>
  <c r="O17" i="3"/>
  <c r="O30" i="3"/>
  <c r="O25" i="3"/>
  <c r="O19" i="3"/>
  <c r="O14" i="3"/>
  <c r="O29" i="3"/>
  <c r="N22" i="3"/>
  <c r="O22" i="3"/>
  <c r="O27" i="3"/>
  <c r="O15" i="3"/>
  <c r="N10" i="3"/>
  <c r="O10" i="3"/>
  <c r="O31" i="3" l="1"/>
</calcChain>
</file>

<file path=xl/sharedStrings.xml><?xml version="1.0" encoding="utf-8"?>
<sst xmlns="http://schemas.openxmlformats.org/spreadsheetml/2006/main" count="855" uniqueCount="86">
  <si>
    <t>Kecamatan</t>
  </si>
  <si>
    <t>Medan B A R A T</t>
  </si>
  <si>
    <t>Medan Petisah</t>
  </si>
  <si>
    <t>Medan Tembung</t>
  </si>
  <si>
    <t>Medan D E N A I</t>
  </si>
  <si>
    <t>Medan Helvetia</t>
  </si>
  <si>
    <t>Medan Sunggal</t>
  </si>
  <si>
    <t>Medan Polonia</t>
  </si>
  <si>
    <t>Medan Maimun</t>
  </si>
  <si>
    <t>Medan B A R U</t>
  </si>
  <si>
    <t>Medan Tuntungan</t>
  </si>
  <si>
    <t>Medan Amplas</t>
  </si>
  <si>
    <t>Medan Johor</t>
  </si>
  <si>
    <t>Medan Area</t>
  </si>
  <si>
    <t>M E D A N</t>
  </si>
  <si>
    <t>Medan Timur</t>
  </si>
  <si>
    <t>Medan Deli</t>
  </si>
  <si>
    <t>Medan Labuhan</t>
  </si>
  <si>
    <t>Medan Kota</t>
  </si>
  <si>
    <t>Medan Marelan</t>
  </si>
  <si>
    <t>kode</t>
  </si>
  <si>
    <t>Total</t>
  </si>
  <si>
    <t>HakMilik</t>
  </si>
  <si>
    <t>HakGuna</t>
  </si>
  <si>
    <t>HakPakai</t>
  </si>
  <si>
    <t>HakWakaf</t>
  </si>
  <si>
    <t>k1</t>
  </si>
  <si>
    <t>k2</t>
  </si>
  <si>
    <t>k3</t>
  </si>
  <si>
    <t>k4</t>
  </si>
  <si>
    <t>Medan Selayang</t>
  </si>
  <si>
    <t>Medan Perjuangan</t>
  </si>
  <si>
    <t>KD001</t>
  </si>
  <si>
    <t>KD002</t>
  </si>
  <si>
    <t>KD003</t>
  </si>
  <si>
    <t>KD004</t>
  </si>
  <si>
    <t>KD005</t>
  </si>
  <si>
    <t>KD006</t>
  </si>
  <si>
    <t>KD007</t>
  </si>
  <si>
    <t>KD008</t>
  </si>
  <si>
    <t>KD009</t>
  </si>
  <si>
    <t>KD010</t>
  </si>
  <si>
    <t>KD011</t>
  </si>
  <si>
    <t>KD012</t>
  </si>
  <si>
    <t>KD013</t>
  </si>
  <si>
    <t>KD014</t>
  </si>
  <si>
    <t>KD015</t>
  </si>
  <si>
    <t>KD016</t>
  </si>
  <si>
    <t>KD017</t>
  </si>
  <si>
    <t>KD018</t>
  </si>
  <si>
    <t>KD019</t>
  </si>
  <si>
    <t>KD020</t>
  </si>
  <si>
    <t>KD021</t>
  </si>
  <si>
    <t>Centroid</t>
  </si>
  <si>
    <t>Centroid 1</t>
  </si>
  <si>
    <t>Centroid 2</t>
  </si>
  <si>
    <t>Centroid 3</t>
  </si>
  <si>
    <t>c1</t>
  </si>
  <si>
    <t>c2</t>
  </si>
  <si>
    <t>c3</t>
  </si>
  <si>
    <t>Minimum</t>
  </si>
  <si>
    <t>Cluster</t>
  </si>
  <si>
    <t>WCV</t>
  </si>
  <si>
    <t>Cluster 2</t>
  </si>
  <si>
    <t>Cluster 3</t>
  </si>
  <si>
    <t>Cluster 1</t>
  </si>
  <si>
    <t>HakGunaBangunan</t>
  </si>
  <si>
    <t>D1.D2</t>
  </si>
  <si>
    <t>D1.D3</t>
  </si>
  <si>
    <t>D2.D3</t>
  </si>
  <si>
    <t>BCV</t>
  </si>
  <si>
    <t xml:space="preserve">          RASIO =</t>
  </si>
  <si>
    <t>M1</t>
  </si>
  <si>
    <t>M2</t>
  </si>
  <si>
    <t>M3</t>
  </si>
  <si>
    <t>RASIO =</t>
  </si>
  <si>
    <t>TOTAL WCV</t>
  </si>
  <si>
    <r>
      <t>BCV</t>
    </r>
    <r>
      <rPr>
        <b/>
        <sz val="14"/>
        <color theme="1"/>
        <rFont val="Times New Roman"/>
        <family val="1"/>
      </rPr>
      <t xml:space="preserve">    =</t>
    </r>
  </si>
  <si>
    <t>=</t>
  </si>
  <si>
    <t>MEAN</t>
  </si>
  <si>
    <r>
      <t>BCV</t>
    </r>
    <r>
      <rPr>
        <b/>
        <sz val="12"/>
        <color theme="1"/>
        <rFont val="Times New Roman"/>
        <family val="1"/>
      </rPr>
      <t xml:space="preserve">      =</t>
    </r>
  </si>
  <si>
    <r>
      <t>BCV</t>
    </r>
    <r>
      <rPr>
        <b/>
        <sz val="12"/>
        <color theme="1"/>
        <rFont val="Times New Roman"/>
        <family val="1"/>
      </rPr>
      <t xml:space="preserve">   =</t>
    </r>
  </si>
  <si>
    <t>PERHITUNGAN K MEANS CLUSTERING ITERASI I</t>
  </si>
  <si>
    <t>PERHITUNGAN K MEANS CLUSTERING ITERASI II</t>
  </si>
  <si>
    <t>PERHITUNGAN K MEANS CLUSTERING ITERASI III</t>
  </si>
  <si>
    <t>PERHITUNGAN K MEANS CLUSTERING ITERASI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</si>
</sst>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(* #,##0.00000000_);_(* \(#,##0.00000000\);_(* &quot;-&quot;??_);_(@_)"/>
    <numFmt numFmtId="167" formatCode="_(* #,##0.0000000_);_(* \(#,##0.0000000\);_(* &quot;-&quot;??_);_(@_)"/>
  </numFmts>
  <fonts count="1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365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DE712"/>
        <bgColor indexed="64"/>
      </patternFill>
    </fill>
    <fill>
      <patternFill patternType="solid">
        <fgColor theme="0" tint="-0.14999847407452621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4" fillId="0" borderId="0" applyFont="0" applyFill="0" applyBorder="0" applyAlignment="0" applyProtection="0"/>
  </cellStyleXfs>
  <cellXfs count="18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right" vertical="center" wrapText="1"/>
    </xf>
    <xf numFmtId="165" fontId="1" fillId="0" borderId="1" xfId="2" applyNumberFormat="1" applyFont="1" applyFill="1" applyBorder="1" applyAlignment="1">
      <alignment horizontal="right" vertical="center" wrapText="1"/>
    </xf>
    <xf numFmtId="165" fontId="1" fillId="3" borderId="1" xfId="2" applyNumberFormat="1" applyFont="1" applyFill="1" applyBorder="1" applyAlignment="1">
      <alignment horizontal="right" vertical="center" wrapText="1"/>
    </xf>
    <xf numFmtId="165" fontId="1" fillId="6" borderId="1" xfId="2" applyNumberFormat="1" applyFont="1" applyFill="1" applyBorder="1" applyAlignment="1">
      <alignment horizontal="right" vertical="center" wrapText="1"/>
    </xf>
    <xf numFmtId="165" fontId="1" fillId="4" borderId="1" xfId="2" applyNumberFormat="1" applyFont="1" applyFill="1" applyBorder="1" applyAlignment="1">
      <alignment horizontal="right" vertical="center" wrapText="1"/>
    </xf>
    <xf numFmtId="165" fontId="1" fillId="5" borderId="1" xfId="2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wrapText="1"/>
    </xf>
    <xf numFmtId="165" fontId="6" fillId="0" borderId="1" xfId="2" applyNumberFormat="1" applyFont="1" applyBorder="1"/>
    <xf numFmtId="165" fontId="0" fillId="0" borderId="0" xfId="0" applyNumberFormat="1"/>
    <xf numFmtId="165" fontId="1" fillId="0" borderId="0" xfId="0" applyNumberFormat="1" applyFont="1" applyBorder="1" applyAlignment="1">
      <alignment horizontal="center" vertical="center" wrapText="1"/>
    </xf>
    <xf numFmtId="165" fontId="6" fillId="0" borderId="0" xfId="2" applyNumberFormat="1" applyFont="1" applyBorder="1"/>
    <xf numFmtId="165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5" fontId="9" fillId="0" borderId="0" xfId="2" applyNumberFormat="1" applyFont="1" applyBorder="1"/>
    <xf numFmtId="165" fontId="10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Border="1" applyAlignment="1">
      <alignment horizontal="center" vertical="center" wrapText="1"/>
    </xf>
    <xf numFmtId="165" fontId="11" fillId="0" borderId="0" xfId="2" applyNumberFormat="1" applyFont="1" applyBorder="1"/>
    <xf numFmtId="166" fontId="11" fillId="0" borderId="0" xfId="2" applyNumberFormat="1" applyFont="1"/>
    <xf numFmtId="0" fontId="11" fillId="0" borderId="0" xfId="0" applyFont="1" applyBorder="1"/>
    <xf numFmtId="165" fontId="11" fillId="0" borderId="6" xfId="2" applyNumberFormat="1" applyFont="1" applyBorder="1"/>
    <xf numFmtId="0" fontId="12" fillId="0" borderId="0" xfId="0" applyFont="1" applyAlignment="1">
      <alignment horizontal="right"/>
    </xf>
    <xf numFmtId="166" fontId="11" fillId="0" borderId="0" xfId="2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3" fillId="0" borderId="0" xfId="1" applyFont="1" applyFill="1" applyBorder="1" applyAlignment="1">
      <alignment wrapText="1"/>
    </xf>
    <xf numFmtId="0" fontId="6" fillId="0" borderId="0" xfId="0" applyFont="1"/>
    <xf numFmtId="0" fontId="9" fillId="0" borderId="0" xfId="0" applyFont="1"/>
    <xf numFmtId="2" fontId="9" fillId="0" borderId="0" xfId="0" applyNumberFormat="1" applyFont="1"/>
    <xf numFmtId="2" fontId="9" fillId="0" borderId="1" xfId="0" applyNumberFormat="1" applyFont="1" applyBorder="1"/>
    <xf numFmtId="2" fontId="13" fillId="0" borderId="1" xfId="0" applyNumberFormat="1" applyFont="1" applyBorder="1"/>
    <xf numFmtId="2" fontId="6" fillId="0" borderId="1" xfId="0" applyNumberFormat="1" applyFont="1" applyBorder="1"/>
    <xf numFmtId="2" fontId="7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5" fillId="4" borderId="1" xfId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0" fontId="5" fillId="6" borderId="1" xfId="1" applyFont="1" applyFill="1" applyBorder="1" applyAlignment="1">
      <alignment wrapText="1"/>
    </xf>
    <xf numFmtId="165" fontId="6" fillId="0" borderId="1" xfId="2" applyNumberFormat="1" applyFont="1" applyBorder="1" applyAlignment="1">
      <alignment horizontal="right"/>
    </xf>
    <xf numFmtId="0" fontId="5" fillId="3" borderId="1" xfId="1" applyFont="1" applyFill="1" applyBorder="1" applyAlignment="1">
      <alignment wrapText="1"/>
    </xf>
    <xf numFmtId="165" fontId="6" fillId="0" borderId="1" xfId="2" applyNumberFormat="1" applyFont="1" applyFill="1" applyBorder="1" applyAlignment="1">
      <alignment horizontal="right"/>
    </xf>
    <xf numFmtId="0" fontId="5" fillId="8" borderId="1" xfId="1" applyFont="1" applyFill="1" applyBorder="1" applyAlignment="1">
      <alignment wrapText="1"/>
    </xf>
    <xf numFmtId="165" fontId="1" fillId="8" borderId="1" xfId="2" applyNumberFormat="1" applyFont="1" applyFill="1" applyBorder="1" applyAlignment="1">
      <alignment horizontal="right" vertical="center" wrapText="1"/>
    </xf>
    <xf numFmtId="0" fontId="5" fillId="9" borderId="1" xfId="1" applyFont="1" applyFill="1" applyBorder="1" applyAlignment="1">
      <alignment wrapText="1"/>
    </xf>
    <xf numFmtId="165" fontId="1" fillId="9" borderId="1" xfId="2" applyNumberFormat="1" applyFont="1" applyFill="1" applyBorder="1" applyAlignment="1">
      <alignment horizontal="right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3" fillId="10" borderId="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164" fontId="6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1" fillId="0" borderId="1" xfId="0" applyFont="1" applyBorder="1"/>
    <xf numFmtId="165" fontId="11" fillId="0" borderId="1" xfId="0" applyNumberFormat="1" applyFont="1" applyBorder="1"/>
    <xf numFmtId="0" fontId="6" fillId="0" borderId="1" xfId="0" applyFont="1" applyBorder="1"/>
    <xf numFmtId="164" fontId="11" fillId="0" borderId="1" xfId="2" applyFont="1" applyBorder="1"/>
    <xf numFmtId="0" fontId="14" fillId="0" borderId="0" xfId="0" applyFont="1" applyBorder="1"/>
    <xf numFmtId="0" fontId="11" fillId="0" borderId="0" xfId="0" quotePrefix="1" applyFont="1" applyAlignment="1">
      <alignment horizontal="right"/>
    </xf>
    <xf numFmtId="0" fontId="1" fillId="3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164" fontId="6" fillId="0" borderId="0" xfId="2" applyNumberFormat="1" applyFont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" fillId="0" borderId="1" xfId="0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2" fontId="9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4" fontId="9" fillId="7" borderId="1" xfId="2" applyNumberFormat="1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/>
    <xf numFmtId="0" fontId="9" fillId="0" borderId="0" xfId="0" applyFont="1" applyAlignment="1"/>
    <xf numFmtId="166" fontId="9" fillId="0" borderId="0" xfId="2" applyNumberFormat="1" applyFont="1"/>
    <xf numFmtId="166" fontId="9" fillId="0" borderId="0" xfId="2" applyNumberFormat="1" applyFont="1" applyBorder="1"/>
    <xf numFmtId="0" fontId="9" fillId="0" borderId="1" xfId="0" applyFont="1" applyBorder="1"/>
    <xf numFmtId="0" fontId="5" fillId="0" borderId="0" xfId="1" applyFont="1" applyFill="1" applyBorder="1" applyAlignment="1">
      <alignment wrapText="1"/>
    </xf>
    <xf numFmtId="0" fontId="5" fillId="0" borderId="0" xfId="1" applyFont="1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/>
    <xf numFmtId="0" fontId="5" fillId="1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5" fontId="1" fillId="0" borderId="1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15" fillId="0" borderId="0" xfId="0" applyFont="1" applyBorder="1"/>
    <xf numFmtId="164" fontId="9" fillId="0" borderId="1" xfId="2" applyFont="1" applyBorder="1"/>
    <xf numFmtId="0" fontId="6" fillId="7" borderId="1" xfId="0" applyFont="1" applyFill="1" applyBorder="1" applyAlignment="1">
      <alignment horizontal="center" vertical="center"/>
    </xf>
    <xf numFmtId="165" fontId="1" fillId="4" borderId="7" xfId="2" applyNumberFormat="1" applyFont="1" applyFill="1" applyBorder="1" applyAlignment="1">
      <alignment horizontal="right" vertical="center" wrapText="1"/>
    </xf>
    <xf numFmtId="165" fontId="1" fillId="5" borderId="7" xfId="2" applyNumberFormat="1" applyFont="1" applyFill="1" applyBorder="1" applyAlignment="1">
      <alignment horizontal="right" vertical="center" wrapText="1"/>
    </xf>
    <xf numFmtId="164" fontId="8" fillId="7" borderId="1" xfId="2" applyNumberFormat="1" applyFont="1" applyFill="1" applyBorder="1" applyAlignment="1">
      <alignment horizontal="right" vertical="center" wrapText="1"/>
    </xf>
    <xf numFmtId="164" fontId="9" fillId="7" borderId="1" xfId="0" applyNumberFormat="1" applyFont="1" applyFill="1" applyBorder="1" applyAlignment="1">
      <alignment horizontal="right"/>
    </xf>
    <xf numFmtId="165" fontId="6" fillId="0" borderId="1" xfId="2" applyNumberFormat="1" applyFont="1" applyBorder="1" applyAlignment="1">
      <alignment horizontal="right" vertical="center"/>
    </xf>
    <xf numFmtId="165" fontId="6" fillId="0" borderId="1" xfId="2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166" fontId="9" fillId="0" borderId="0" xfId="2" applyNumberFormat="1" applyFont="1" applyBorder="1" applyAlignment="1">
      <alignment horizontal="center" vertical="center"/>
    </xf>
    <xf numFmtId="0" fontId="5" fillId="10" borderId="9" xfId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right" vertical="center"/>
    </xf>
    <xf numFmtId="0" fontId="5" fillId="0" borderId="8" xfId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5" fillId="0" borderId="1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right"/>
    </xf>
    <xf numFmtId="2" fontId="8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/>
    <xf numFmtId="2" fontId="5" fillId="4" borderId="1" xfId="1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center" vertical="center"/>
    </xf>
    <xf numFmtId="2" fontId="5" fillId="5" borderId="1" xfId="1" applyNumberFormat="1" applyFont="1" applyFill="1" applyBorder="1" applyAlignment="1">
      <alignment horizontal="left" vertical="center" wrapText="1"/>
    </xf>
    <xf numFmtId="2" fontId="5" fillId="6" borderId="1" xfId="1" applyNumberFormat="1" applyFont="1" applyFill="1" applyBorder="1" applyAlignment="1">
      <alignment horizontal="left" vertical="center" wrapText="1"/>
    </xf>
    <xf numFmtId="2" fontId="9" fillId="7" borderId="1" xfId="0" applyNumberFormat="1" applyFont="1" applyFill="1" applyBorder="1" applyAlignment="1">
      <alignment horizontal="right" vertical="center"/>
    </xf>
    <xf numFmtId="164" fontId="6" fillId="0" borderId="1" xfId="2" applyNumberFormat="1" applyFont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164" fontId="6" fillId="0" borderId="0" xfId="2" applyNumberFormat="1" applyFont="1" applyBorder="1"/>
    <xf numFmtId="2" fontId="9" fillId="0" borderId="0" xfId="0" applyNumberFormat="1" applyFont="1" applyAlignment="1">
      <alignment horizontal="right"/>
    </xf>
    <xf numFmtId="164" fontId="9" fillId="0" borderId="6" xfId="2" applyNumberFormat="1" applyFont="1" applyBorder="1"/>
    <xf numFmtId="164" fontId="1" fillId="0" borderId="7" xfId="2" applyNumberFormat="1" applyFont="1" applyFill="1" applyBorder="1" applyAlignment="1">
      <alignment horizontal="right" vertical="center" wrapText="1"/>
    </xf>
    <xf numFmtId="164" fontId="1" fillId="0" borderId="1" xfId="2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9" fillId="7" borderId="1" xfId="2" applyNumberFormat="1" applyFont="1" applyFill="1" applyBorder="1" applyAlignment="1">
      <alignment horizontal="center"/>
    </xf>
    <xf numFmtId="164" fontId="6" fillId="0" borderId="0" xfId="2" applyNumberFormat="1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6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7" fontId="9" fillId="0" borderId="0" xfId="2" applyNumberFormat="1" applyFont="1" applyAlignment="1">
      <alignment horizontal="center" vertical="center"/>
    </xf>
    <xf numFmtId="165" fontId="1" fillId="0" borderId="0" xfId="2" applyNumberFormat="1" applyFont="1" applyFill="1" applyBorder="1" applyAlignment="1">
      <alignment horizontal="right" vertical="center" wrapText="1"/>
    </xf>
    <xf numFmtId="164" fontId="0" fillId="0" borderId="0" xfId="0" applyNumberFormat="1"/>
    <xf numFmtId="165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9" fillId="7" borderId="9" xfId="0" applyNumberFormat="1" applyFont="1" applyFill="1" applyBorder="1" applyAlignment="1">
      <alignment horizontal="center" vertical="center"/>
    </xf>
    <xf numFmtId="2" fontId="9" fillId="7" borderId="10" xfId="0" applyNumberFormat="1" applyFont="1" applyFill="1" applyBorder="1" applyAlignment="1">
      <alignment horizontal="center" vertical="center"/>
    </xf>
    <xf numFmtId="2" fontId="9" fillId="7" borderId="7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</cellXfs>
  <cellStyles count="3">
    <cellStyle name="Comma" xfId="2" builtinId="3"/>
    <cellStyle name="Normal" xfId="0" builtinId="0"/>
    <cellStyle name="Normal_Sheet3" xfId="1"/>
  </cellStyles>
  <dxfs count="0"/>
  <tableStyles count="0" defaultTableStyle="TableStyleMedium2" defaultPivotStyle="PivotStyleLight16"/>
  <colors>
    <mruColors>
      <color rgb="FFA365D1"/>
      <color rgb="FF0DE712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view="pageBreakPreview" zoomScale="55" zoomScaleNormal="100" zoomScaleSheetLayoutView="55" workbookViewId="0">
      <selection sqref="A1:G3"/>
    </sheetView>
  </sheetViews>
  <sheetFormatPr defaultRowHeight="15" x14ac:dyDescent="0.25"/>
  <cols>
    <col min="2" max="2" width="22.140625" customWidth="1"/>
    <col min="3" max="3" width="11.28515625" bestFit="1" customWidth="1"/>
    <col min="4" max="4" width="10.140625" customWidth="1"/>
    <col min="5" max="5" width="10.85546875" customWidth="1"/>
    <col min="6" max="6" width="11.7109375" customWidth="1"/>
    <col min="7" max="7" width="10.7109375" bestFit="1" customWidth="1"/>
    <col min="9" max="9" width="23.42578125" customWidth="1"/>
    <col min="10" max="10" width="13" customWidth="1"/>
    <col min="11" max="11" width="15.140625" customWidth="1"/>
    <col min="12" max="12" width="14.7109375" customWidth="1"/>
    <col min="13" max="13" width="14.42578125" customWidth="1"/>
    <col min="14" max="14" width="11.42578125" customWidth="1"/>
    <col min="15" max="15" width="17.7109375" customWidth="1"/>
    <col min="16" max="16" width="22.85546875" customWidth="1"/>
    <col min="17" max="17" width="10.28515625" customWidth="1"/>
    <col min="18" max="18" width="20.42578125" customWidth="1"/>
    <col min="19" max="19" width="13" bestFit="1" customWidth="1"/>
    <col min="20" max="20" width="11" bestFit="1" customWidth="1"/>
    <col min="21" max="21" width="9.5703125" bestFit="1" customWidth="1"/>
  </cols>
  <sheetData>
    <row r="1" spans="1:21" x14ac:dyDescent="0.25">
      <c r="A1" s="178" t="s">
        <v>82</v>
      </c>
      <c r="B1" s="178"/>
      <c r="C1" s="178"/>
      <c r="D1" s="178"/>
      <c r="E1" s="178"/>
      <c r="F1" s="178"/>
      <c r="G1" s="178"/>
    </row>
    <row r="2" spans="1:21" ht="25.5" customHeight="1" x14ac:dyDescent="0.25">
      <c r="A2" s="178"/>
      <c r="B2" s="178"/>
      <c r="C2" s="178"/>
      <c r="D2" s="178"/>
      <c r="E2" s="178"/>
      <c r="F2" s="178"/>
      <c r="G2" s="178"/>
      <c r="I2" s="52" t="s">
        <v>53</v>
      </c>
      <c r="J2" s="52" t="s">
        <v>0</v>
      </c>
      <c r="K2" s="53" t="s">
        <v>26</v>
      </c>
      <c r="L2" s="53" t="s">
        <v>27</v>
      </c>
      <c r="M2" s="53" t="s">
        <v>28</v>
      </c>
      <c r="N2" s="53" t="s">
        <v>29</v>
      </c>
      <c r="O2" s="54"/>
      <c r="P2" s="55"/>
    </row>
    <row r="3" spans="1:21" ht="17.25" customHeight="1" x14ac:dyDescent="0.3">
      <c r="A3" s="178"/>
      <c r="B3" s="178"/>
      <c r="C3" s="178"/>
      <c r="D3" s="178"/>
      <c r="E3" s="178"/>
      <c r="F3" s="178"/>
      <c r="G3" s="178"/>
      <c r="I3" s="167" t="s">
        <v>54</v>
      </c>
      <c r="J3" s="162" t="s">
        <v>30</v>
      </c>
      <c r="K3" s="161">
        <f>C19</f>
        <v>21327</v>
      </c>
      <c r="L3" s="161">
        <f>D19</f>
        <v>2272</v>
      </c>
      <c r="M3" s="161">
        <f t="shared" ref="M3:N3" si="0">E19</f>
        <v>179</v>
      </c>
      <c r="N3" s="161">
        <f t="shared" si="0"/>
        <v>22</v>
      </c>
      <c r="O3" s="159"/>
      <c r="P3" s="17"/>
      <c r="Q3" s="67" t="s">
        <v>67</v>
      </c>
      <c r="R3" s="10">
        <f>SQRT(((K3-K5)^2)+((L3-L5)^2)+((M3-M5)^2)+((N3-N5)^2))</f>
        <v>6183.2282021610681</v>
      </c>
      <c r="S3" s="20"/>
    </row>
    <row r="4" spans="1:21" ht="18.75" x14ac:dyDescent="0.3">
      <c r="I4" s="167"/>
      <c r="J4" s="163"/>
      <c r="K4" s="161"/>
      <c r="L4" s="161"/>
      <c r="M4" s="161"/>
      <c r="N4" s="161"/>
      <c r="O4" s="160"/>
      <c r="P4" s="19"/>
      <c r="Q4" s="67" t="s">
        <v>68</v>
      </c>
      <c r="R4" s="10">
        <f>SQRT(((K3-K6)^2)+((L3-L6)^2)+((M3-M6)^2)+((N3-N6)^2))</f>
        <v>4251.6452109742177</v>
      </c>
      <c r="S4" s="22"/>
    </row>
    <row r="5" spans="1:21" ht="33" customHeight="1" x14ac:dyDescent="0.3">
      <c r="I5" s="2" t="s">
        <v>55</v>
      </c>
      <c r="J5" s="71" t="s">
        <v>3</v>
      </c>
      <c r="K5" s="146">
        <f>C12</f>
        <v>15366</v>
      </c>
      <c r="L5" s="146">
        <f t="shared" ref="L5:N5" si="1">D12</f>
        <v>634</v>
      </c>
      <c r="M5" s="146">
        <f t="shared" si="1"/>
        <v>54</v>
      </c>
      <c r="N5" s="146">
        <f t="shared" si="1"/>
        <v>11</v>
      </c>
      <c r="O5" s="12"/>
      <c r="P5" s="17"/>
      <c r="Q5" s="67" t="s">
        <v>69</v>
      </c>
      <c r="R5" s="10">
        <f>SQRT(((K5-K6)^2)+((L5-L6)^2)+((M5-M6)^2)+((N5-N6)^2))</f>
        <v>10429.923393774281</v>
      </c>
      <c r="S5" s="22"/>
    </row>
    <row r="6" spans="1:21" ht="33" customHeight="1" x14ac:dyDescent="0.3">
      <c r="I6" s="2" t="s">
        <v>56</v>
      </c>
      <c r="J6" s="72" t="s">
        <v>10</v>
      </c>
      <c r="K6" s="146">
        <f>C20</f>
        <v>25477</v>
      </c>
      <c r="L6" s="146">
        <f>D20</f>
        <v>3193</v>
      </c>
      <c r="M6" s="146">
        <f t="shared" ref="M6:N6" si="2">E20</f>
        <v>104</v>
      </c>
      <c r="N6" s="146">
        <f t="shared" si="2"/>
        <v>11</v>
      </c>
      <c r="O6" s="12"/>
      <c r="P6" s="17"/>
      <c r="Q6" s="65" t="s">
        <v>70</v>
      </c>
      <c r="R6" s="66">
        <f>SUM(R3:R5)</f>
        <v>20864.796806909566</v>
      </c>
      <c r="S6" s="18"/>
    </row>
    <row r="7" spans="1:21" ht="11.45" customHeight="1" x14ac:dyDescent="0.3">
      <c r="P7" s="18"/>
      <c r="Q7" s="18"/>
      <c r="R7" s="18"/>
      <c r="S7" s="18"/>
    </row>
    <row r="8" spans="1:21" ht="21.75" customHeight="1" x14ac:dyDescent="0.3">
      <c r="P8" s="18" t="s">
        <v>71</v>
      </c>
      <c r="Q8" s="69" t="s">
        <v>77</v>
      </c>
      <c r="R8" s="23">
        <v>20865</v>
      </c>
      <c r="S8" s="18"/>
    </row>
    <row r="9" spans="1:21" ht="37.5" customHeight="1" x14ac:dyDescent="0.3">
      <c r="A9" s="48" t="s">
        <v>20</v>
      </c>
      <c r="B9" s="48" t="s">
        <v>0</v>
      </c>
      <c r="C9" s="48" t="s">
        <v>22</v>
      </c>
      <c r="D9" s="49" t="s">
        <v>66</v>
      </c>
      <c r="E9" s="48" t="s">
        <v>24</v>
      </c>
      <c r="F9" s="50" t="s">
        <v>25</v>
      </c>
      <c r="G9" s="51" t="s">
        <v>21</v>
      </c>
      <c r="I9" s="63" t="s">
        <v>0</v>
      </c>
      <c r="J9" s="64" t="s">
        <v>57</v>
      </c>
      <c r="K9" s="64" t="s">
        <v>58</v>
      </c>
      <c r="L9" s="64" t="s">
        <v>59</v>
      </c>
      <c r="M9" s="64" t="s">
        <v>60</v>
      </c>
      <c r="N9" s="64" t="s">
        <v>61</v>
      </c>
      <c r="O9" s="64" t="s">
        <v>62</v>
      </c>
      <c r="P9" s="18"/>
      <c r="Q9" s="18" t="s">
        <v>62</v>
      </c>
      <c r="R9" s="18">
        <v>645837423</v>
      </c>
      <c r="S9" s="18"/>
    </row>
    <row r="10" spans="1:21" ht="20.100000000000001" customHeight="1" x14ac:dyDescent="0.3">
      <c r="A10" s="9" t="s">
        <v>32</v>
      </c>
      <c r="B10" s="9" t="s">
        <v>1</v>
      </c>
      <c r="C10" s="3">
        <v>11760</v>
      </c>
      <c r="D10" s="3">
        <v>2634</v>
      </c>
      <c r="E10" s="3">
        <v>466</v>
      </c>
      <c r="F10" s="3">
        <v>11</v>
      </c>
      <c r="G10" s="41">
        <f t="shared" ref="G10:G30" si="3">SUM(C10:F10)</f>
        <v>14871</v>
      </c>
      <c r="I10" s="59" t="s">
        <v>1</v>
      </c>
      <c r="J10" s="56">
        <f>(((C10-$K$3)^2)+((D10-$L$3)^2)+((E10-$M$3)^2)+((F10-$N$3)^2))^0.5</f>
        <v>9578.153423285723</v>
      </c>
      <c r="K10" s="56">
        <f>(((C10- $K$5)^2)+((D10- $L$5)^2)+(( E10- $M$5)^2)+(( F10- $N$5)^2))^0.5</f>
        <v>4144.0294400498651</v>
      </c>
      <c r="L10" s="56">
        <f>(((C10- $K$6)^2)+((D10- $L$6)^2)+(( E10- $M$6)^2)+(( F10- $N$6)^2))^0.5</f>
        <v>13733.15746651148</v>
      </c>
      <c r="M10" s="56">
        <f>MIN(J10:L10)</f>
        <v>4144.0294400498651</v>
      </c>
      <c r="N10" s="57" t="str">
        <f>IF(M10=J10,"Cluster 1",IF(M10=K10,"Cluster 2",IF(M10=L10,"Cluster 3")))</f>
        <v>Cluster 2</v>
      </c>
      <c r="O10" s="139">
        <f>M10^2</f>
        <v>17172980</v>
      </c>
      <c r="P10" s="20"/>
      <c r="Q10" s="18"/>
      <c r="R10" s="18"/>
      <c r="S10" s="18"/>
    </row>
    <row r="11" spans="1:21" ht="20.100000000000001" customHeight="1" x14ac:dyDescent="0.3">
      <c r="A11" s="9" t="s">
        <v>33</v>
      </c>
      <c r="B11" s="9" t="s">
        <v>2</v>
      </c>
      <c r="C11" s="3">
        <v>9719</v>
      </c>
      <c r="D11" s="3">
        <v>3110</v>
      </c>
      <c r="E11" s="3">
        <v>411</v>
      </c>
      <c r="F11" s="3">
        <v>4</v>
      </c>
      <c r="G11" s="41">
        <f t="shared" si="3"/>
        <v>13244</v>
      </c>
      <c r="I11" s="59" t="s">
        <v>2</v>
      </c>
      <c r="J11" s="56">
        <f t="shared" ref="J11:J30" si="4">(((C11-$K$3)^2)+((D11-$L$3)^2)+((E11-$M$3)^2)+((F11-$N$3)^2))^0.5</f>
        <v>11640.5350392497</v>
      </c>
      <c r="K11" s="56">
        <f t="shared" ref="K11:K30" si="5">(((C11- $K$5)^2)+((D11- $L$5)^2)+(( E11- $M$5)^2)+(( F11- $N$5)^2))^0.5</f>
        <v>6176.3001060505476</v>
      </c>
      <c r="L11" s="56">
        <f t="shared" ref="L11:L30" si="6">(((C11- $K$6)^2)+((D11- $L$6)^2)+(( E11- $M$6)^2)+(( F11- $N$6)^2))^0.5</f>
        <v>15761.210327890431</v>
      </c>
      <c r="M11" s="56">
        <f t="shared" ref="M11:M30" si="7">MIN(J11:L11)</f>
        <v>6176.3001060505476</v>
      </c>
      <c r="N11" s="57" t="str">
        <f t="shared" ref="N11:N30" si="8">IF(M11=J11,"Cluster 1",IF(M11=K11,"Cluster 2",IF(M11=L11,"Cluster 3")))</f>
        <v>Cluster 2</v>
      </c>
      <c r="O11" s="139">
        <f t="shared" ref="O11:O30" si="9">M11^2</f>
        <v>38146683.000000007</v>
      </c>
      <c r="P11" s="20"/>
      <c r="Q11" s="70" t="s">
        <v>78</v>
      </c>
      <c r="R11" s="21">
        <f>20865/645837423</f>
        <v>3.2306892194446278E-5</v>
      </c>
      <c r="S11" s="18"/>
    </row>
    <row r="12" spans="1:21" ht="20.100000000000001" customHeight="1" x14ac:dyDescent="0.25">
      <c r="A12" s="9" t="s">
        <v>34</v>
      </c>
      <c r="B12" s="42" t="s">
        <v>3</v>
      </c>
      <c r="C12" s="5">
        <v>15366</v>
      </c>
      <c r="D12" s="5">
        <v>634</v>
      </c>
      <c r="E12" s="5">
        <v>54</v>
      </c>
      <c r="F12" s="5">
        <v>11</v>
      </c>
      <c r="G12" s="41">
        <f t="shared" si="3"/>
        <v>16065</v>
      </c>
      <c r="I12" s="59" t="s">
        <v>3</v>
      </c>
      <c r="J12" s="56">
        <f t="shared" si="4"/>
        <v>6183.2282021610681</v>
      </c>
      <c r="K12" s="56">
        <f t="shared" si="5"/>
        <v>0</v>
      </c>
      <c r="L12" s="56">
        <f t="shared" si="6"/>
        <v>10429.923393774281</v>
      </c>
      <c r="M12" s="56">
        <f t="shared" si="7"/>
        <v>0</v>
      </c>
      <c r="N12" s="57" t="str">
        <f t="shared" si="8"/>
        <v>Cluster 2</v>
      </c>
      <c r="O12" s="139">
        <f t="shared" si="9"/>
        <v>0</v>
      </c>
      <c r="P12" s="13"/>
    </row>
    <row r="13" spans="1:21" ht="20.100000000000001" customHeight="1" x14ac:dyDescent="0.3">
      <c r="A13" s="9" t="s">
        <v>35</v>
      </c>
      <c r="B13" s="9" t="s">
        <v>4</v>
      </c>
      <c r="C13" s="4">
        <v>15005</v>
      </c>
      <c r="D13" s="4">
        <v>1029</v>
      </c>
      <c r="E13" s="4">
        <v>31</v>
      </c>
      <c r="F13" s="4">
        <v>6</v>
      </c>
      <c r="G13" s="41">
        <f t="shared" si="3"/>
        <v>16071</v>
      </c>
      <c r="I13" s="59" t="s">
        <v>4</v>
      </c>
      <c r="J13" s="56">
        <f t="shared" si="4"/>
        <v>6444.7570163660939</v>
      </c>
      <c r="K13" s="56">
        <f t="shared" si="5"/>
        <v>535.63046963368322</v>
      </c>
      <c r="L13" s="56">
        <f t="shared" si="6"/>
        <v>10693.504289988385</v>
      </c>
      <c r="M13" s="56">
        <f t="shared" si="7"/>
        <v>535.63046963368322</v>
      </c>
      <c r="N13" s="57" t="str">
        <f t="shared" si="8"/>
        <v>Cluster 2</v>
      </c>
      <c r="O13" s="139">
        <f t="shared" si="9"/>
        <v>286900.00000000006</v>
      </c>
      <c r="P13" s="18"/>
      <c r="Q13" s="65" t="s">
        <v>72</v>
      </c>
      <c r="R13" s="68">
        <f>'Perbarui centroid'!P6</f>
        <v>21610</v>
      </c>
      <c r="S13" s="68">
        <f>'Perbarui centroid'!Q6</f>
        <v>2248</v>
      </c>
      <c r="T13" s="68">
        <f>'Perbarui centroid'!R6</f>
        <v>103</v>
      </c>
      <c r="U13" s="68">
        <f>'Perbarui centroid'!S6</f>
        <v>17</v>
      </c>
    </row>
    <row r="14" spans="1:21" ht="20.100000000000001" customHeight="1" x14ac:dyDescent="0.3">
      <c r="A14" s="9" t="s">
        <v>36</v>
      </c>
      <c r="B14" s="9" t="s">
        <v>5</v>
      </c>
      <c r="C14" s="4">
        <v>23798</v>
      </c>
      <c r="D14" s="4">
        <v>3853</v>
      </c>
      <c r="E14" s="4">
        <v>127</v>
      </c>
      <c r="F14" s="4">
        <v>15</v>
      </c>
      <c r="G14" s="43">
        <f t="shared" si="3"/>
        <v>27793</v>
      </c>
      <c r="I14" s="60" t="s">
        <v>5</v>
      </c>
      <c r="J14" s="56">
        <f t="shared" si="4"/>
        <v>2933.9657462213154</v>
      </c>
      <c r="K14" s="56">
        <f t="shared" si="5"/>
        <v>9025.847882609145</v>
      </c>
      <c r="L14" s="56">
        <f t="shared" si="6"/>
        <v>1804.2134020120791</v>
      </c>
      <c r="M14" s="56">
        <f t="shared" si="7"/>
        <v>1804.2134020120791</v>
      </c>
      <c r="N14" s="57" t="str">
        <f t="shared" si="8"/>
        <v>Cluster 3</v>
      </c>
      <c r="O14" s="139">
        <f t="shared" si="9"/>
        <v>3255186</v>
      </c>
      <c r="P14" s="18"/>
      <c r="Q14" s="65" t="s">
        <v>73</v>
      </c>
      <c r="R14" s="68">
        <f>'Perbarui centroid'!P7</f>
        <v>10907.666666666666</v>
      </c>
      <c r="S14" s="68">
        <f>'Perbarui centroid'!Q7</f>
        <v>1634.8</v>
      </c>
      <c r="T14" s="68">
        <f>'Perbarui centroid'!R7</f>
        <v>173.26666666666668</v>
      </c>
      <c r="U14" s="68">
        <f>'Perbarui centroid'!S7</f>
        <v>5.8666666666666663</v>
      </c>
    </row>
    <row r="15" spans="1:21" ht="20.100000000000001" customHeight="1" x14ac:dyDescent="0.3">
      <c r="A15" s="9" t="s">
        <v>37</v>
      </c>
      <c r="B15" s="9" t="s">
        <v>6</v>
      </c>
      <c r="C15" s="4">
        <v>20179</v>
      </c>
      <c r="D15" s="4">
        <v>3558</v>
      </c>
      <c r="E15" s="4">
        <v>94</v>
      </c>
      <c r="F15" s="4">
        <v>19</v>
      </c>
      <c r="G15" s="43">
        <f t="shared" si="3"/>
        <v>23850</v>
      </c>
      <c r="I15" s="61" t="s">
        <v>6</v>
      </c>
      <c r="J15" s="56">
        <f t="shared" si="4"/>
        <v>1725.958863936218</v>
      </c>
      <c r="K15" s="56">
        <f t="shared" si="5"/>
        <v>5631.7323267357087</v>
      </c>
      <c r="L15" s="56">
        <f t="shared" si="6"/>
        <v>5310.5736978221103</v>
      </c>
      <c r="M15" s="56">
        <f t="shared" si="7"/>
        <v>1725.958863936218</v>
      </c>
      <c r="N15" s="57" t="str">
        <f t="shared" si="8"/>
        <v>Cluster 1</v>
      </c>
      <c r="O15" s="139">
        <f t="shared" si="9"/>
        <v>2978934.0000000005</v>
      </c>
      <c r="P15" s="20"/>
      <c r="Q15" s="65" t="s">
        <v>74</v>
      </c>
      <c r="R15" s="68">
        <f>'Perbarui centroid'!P8</f>
        <v>25293.333333333332</v>
      </c>
      <c r="S15" s="68">
        <f>'Perbarui centroid'!Q8</f>
        <v>3199.6666666666665</v>
      </c>
      <c r="T15" s="68">
        <f>'Perbarui centroid'!R8</f>
        <v>115.66666666666667</v>
      </c>
      <c r="U15" s="68">
        <f>'Perbarui centroid'!S8</f>
        <v>19.666666666666668</v>
      </c>
    </row>
    <row r="16" spans="1:21" ht="20.100000000000001" customHeight="1" x14ac:dyDescent="0.3">
      <c r="A16" s="9" t="s">
        <v>38</v>
      </c>
      <c r="B16" s="9" t="s">
        <v>7</v>
      </c>
      <c r="C16" s="4">
        <v>2381</v>
      </c>
      <c r="D16" s="4">
        <v>2744</v>
      </c>
      <c r="E16" s="4">
        <v>84</v>
      </c>
      <c r="F16" s="4">
        <v>3</v>
      </c>
      <c r="G16" s="41">
        <f t="shared" si="3"/>
        <v>5212</v>
      </c>
      <c r="I16" s="59" t="s">
        <v>7</v>
      </c>
      <c r="J16" s="56">
        <f t="shared" si="4"/>
        <v>18952.126160407439</v>
      </c>
      <c r="K16" s="56">
        <f t="shared" si="5"/>
        <v>13155.35210475189</v>
      </c>
      <c r="L16" s="56">
        <f t="shared" si="6"/>
        <v>23100.374044590706</v>
      </c>
      <c r="M16" s="56">
        <f t="shared" si="7"/>
        <v>13155.35210475189</v>
      </c>
      <c r="N16" s="57" t="str">
        <f t="shared" si="8"/>
        <v>Cluster 2</v>
      </c>
      <c r="O16" s="139">
        <f t="shared" si="9"/>
        <v>173063288.99999997</v>
      </c>
      <c r="P16" s="20"/>
      <c r="Q16" s="22"/>
      <c r="R16" s="25"/>
      <c r="S16" s="20"/>
      <c r="T16" s="22"/>
      <c r="U16" s="25"/>
    </row>
    <row r="17" spans="1:21" ht="20.100000000000001" customHeight="1" x14ac:dyDescent="0.3">
      <c r="A17" s="9" t="s">
        <v>39</v>
      </c>
      <c r="B17" s="9" t="s">
        <v>8</v>
      </c>
      <c r="C17" s="4">
        <v>5979</v>
      </c>
      <c r="D17" s="4">
        <v>1099</v>
      </c>
      <c r="E17" s="4">
        <v>94</v>
      </c>
      <c r="F17" s="4">
        <v>3</v>
      </c>
      <c r="G17" s="41">
        <f t="shared" si="3"/>
        <v>7175</v>
      </c>
      <c r="I17" s="59" t="s">
        <v>8</v>
      </c>
      <c r="J17" s="56">
        <f t="shared" si="4"/>
        <v>15393.005521989524</v>
      </c>
      <c r="K17" s="56">
        <f t="shared" si="5"/>
        <v>9398.5987253419862</v>
      </c>
      <c r="L17" s="56">
        <f t="shared" si="6"/>
        <v>19610.12503784716</v>
      </c>
      <c r="M17" s="56">
        <f t="shared" si="7"/>
        <v>9398.5987253419862</v>
      </c>
      <c r="N17" s="57" t="str">
        <f t="shared" si="8"/>
        <v>Cluster 2</v>
      </c>
      <c r="O17" s="139">
        <f t="shared" si="9"/>
        <v>88333658.000000015</v>
      </c>
      <c r="P17" s="18"/>
      <c r="Q17" s="22"/>
      <c r="R17" s="20"/>
      <c r="S17" s="22"/>
      <c r="T17" s="22"/>
      <c r="U17" s="20"/>
    </row>
    <row r="18" spans="1:21" ht="20.100000000000001" customHeight="1" x14ac:dyDescent="0.25">
      <c r="A18" s="9" t="s">
        <v>40</v>
      </c>
      <c r="B18" s="9" t="s">
        <v>9</v>
      </c>
      <c r="C18" s="4">
        <v>4664</v>
      </c>
      <c r="D18" s="4">
        <v>899</v>
      </c>
      <c r="E18" s="4">
        <v>144</v>
      </c>
      <c r="F18" s="4">
        <v>2</v>
      </c>
      <c r="G18" s="41">
        <f t="shared" si="3"/>
        <v>5709</v>
      </c>
      <c r="I18" s="59" t="s">
        <v>9</v>
      </c>
      <c r="J18" s="56">
        <f t="shared" si="4"/>
        <v>16719.51922155658</v>
      </c>
      <c r="K18" s="56">
        <f t="shared" si="5"/>
        <v>10705.662520367434</v>
      </c>
      <c r="L18" s="56">
        <f t="shared" si="6"/>
        <v>20939.080352298188</v>
      </c>
      <c r="M18" s="56">
        <f t="shared" si="7"/>
        <v>10705.662520367434</v>
      </c>
      <c r="N18" s="57" t="str">
        <f t="shared" si="8"/>
        <v>Cluster 2</v>
      </c>
      <c r="O18" s="139">
        <f t="shared" si="9"/>
        <v>114611210</v>
      </c>
      <c r="P18" s="13"/>
    </row>
    <row r="19" spans="1:21" ht="20.100000000000001" customHeight="1" x14ac:dyDescent="0.25">
      <c r="A19" s="9" t="s">
        <v>41</v>
      </c>
      <c r="B19" s="44" t="s">
        <v>30</v>
      </c>
      <c r="C19" s="45">
        <v>21327</v>
      </c>
      <c r="D19" s="45">
        <v>2272</v>
      </c>
      <c r="E19" s="45">
        <v>179</v>
      </c>
      <c r="F19" s="45">
        <v>22</v>
      </c>
      <c r="G19" s="41">
        <f t="shared" si="3"/>
        <v>23800</v>
      </c>
      <c r="I19" s="61" t="s">
        <v>30</v>
      </c>
      <c r="J19" s="56">
        <f t="shared" si="4"/>
        <v>0</v>
      </c>
      <c r="K19" s="56">
        <f t="shared" si="5"/>
        <v>6183.2282021610681</v>
      </c>
      <c r="L19" s="56">
        <f t="shared" si="6"/>
        <v>4251.6452109742177</v>
      </c>
      <c r="M19" s="56">
        <f t="shared" si="7"/>
        <v>0</v>
      </c>
      <c r="N19" s="57" t="str">
        <f t="shared" si="8"/>
        <v>Cluster 1</v>
      </c>
      <c r="O19" s="139">
        <f t="shared" si="9"/>
        <v>0</v>
      </c>
      <c r="P19" s="13"/>
    </row>
    <row r="20" spans="1:21" ht="20.100000000000001" customHeight="1" x14ac:dyDescent="0.25">
      <c r="A20" s="9" t="s">
        <v>42</v>
      </c>
      <c r="B20" s="46" t="s">
        <v>10</v>
      </c>
      <c r="C20" s="47">
        <v>25477</v>
      </c>
      <c r="D20" s="47">
        <v>3193</v>
      </c>
      <c r="E20" s="47">
        <v>104</v>
      </c>
      <c r="F20" s="47">
        <v>11</v>
      </c>
      <c r="G20" s="41">
        <f t="shared" si="3"/>
        <v>28785</v>
      </c>
      <c r="I20" s="60" t="s">
        <v>10</v>
      </c>
      <c r="J20" s="56">
        <f t="shared" si="4"/>
        <v>4251.6452109742177</v>
      </c>
      <c r="K20" s="56">
        <f t="shared" si="5"/>
        <v>10429.923393774281</v>
      </c>
      <c r="L20" s="56">
        <f t="shared" si="6"/>
        <v>0</v>
      </c>
      <c r="M20" s="56">
        <f t="shared" si="7"/>
        <v>0</v>
      </c>
      <c r="N20" s="57" t="str">
        <f t="shared" si="8"/>
        <v>Cluster 3</v>
      </c>
      <c r="O20" s="139">
        <f t="shared" si="9"/>
        <v>0</v>
      </c>
      <c r="P20" s="13"/>
    </row>
    <row r="21" spans="1:21" ht="20.100000000000001" customHeight="1" x14ac:dyDescent="0.25">
      <c r="A21" s="9" t="s">
        <v>43</v>
      </c>
      <c r="B21" s="9" t="s">
        <v>11</v>
      </c>
      <c r="C21" s="4">
        <v>15852</v>
      </c>
      <c r="D21" s="4">
        <v>969</v>
      </c>
      <c r="E21" s="4">
        <v>106</v>
      </c>
      <c r="F21" s="4">
        <v>11</v>
      </c>
      <c r="G21" s="41">
        <f t="shared" si="3"/>
        <v>16938</v>
      </c>
      <c r="I21" s="59" t="s">
        <v>11</v>
      </c>
      <c r="J21" s="56">
        <f t="shared" si="4"/>
        <v>5628.3997725819017</v>
      </c>
      <c r="K21" s="56">
        <f t="shared" si="5"/>
        <v>592.55801403744431</v>
      </c>
      <c r="L21" s="56">
        <f t="shared" si="6"/>
        <v>9878.603393192785</v>
      </c>
      <c r="M21" s="56">
        <f t="shared" si="7"/>
        <v>592.55801403744431</v>
      </c>
      <c r="N21" s="57" t="str">
        <f>IF(M21=J21,"Cluster 1",IF(M21=K21,"Cluster 2",IF(M21=L21,"Cluster 3")))</f>
        <v>Cluster 2</v>
      </c>
      <c r="O21" s="139">
        <f t="shared" si="9"/>
        <v>351125.00000000006</v>
      </c>
      <c r="P21" s="13"/>
    </row>
    <row r="22" spans="1:21" ht="20.100000000000001" customHeight="1" x14ac:dyDescent="0.25">
      <c r="A22" s="9" t="s">
        <v>44</v>
      </c>
      <c r="B22" s="9" t="s">
        <v>12</v>
      </c>
      <c r="C22" s="4">
        <v>26605</v>
      </c>
      <c r="D22" s="4">
        <v>2553</v>
      </c>
      <c r="E22" s="4">
        <v>116</v>
      </c>
      <c r="F22" s="4">
        <v>33</v>
      </c>
      <c r="G22" s="41">
        <f t="shared" si="3"/>
        <v>29307</v>
      </c>
      <c r="I22" s="60" t="s">
        <v>12</v>
      </c>
      <c r="J22" s="56">
        <f t="shared" si="4"/>
        <v>5285.8618029607997</v>
      </c>
      <c r="K22" s="56">
        <f t="shared" si="5"/>
        <v>11401.842394981612</v>
      </c>
      <c r="L22" s="56">
        <f t="shared" si="6"/>
        <v>1297.1553492161222</v>
      </c>
      <c r="M22" s="56">
        <f t="shared" si="7"/>
        <v>1297.1553492161222</v>
      </c>
      <c r="N22" s="57" t="str">
        <f t="shared" si="8"/>
        <v>Cluster 3</v>
      </c>
      <c r="O22" s="139">
        <f t="shared" si="9"/>
        <v>1682612</v>
      </c>
      <c r="P22" s="13"/>
    </row>
    <row r="23" spans="1:21" ht="20.100000000000001" customHeight="1" x14ac:dyDescent="0.25">
      <c r="A23" s="9" t="s">
        <v>45</v>
      </c>
      <c r="B23" s="9" t="s">
        <v>13</v>
      </c>
      <c r="C23" s="4">
        <v>14640</v>
      </c>
      <c r="D23" s="4">
        <v>1518</v>
      </c>
      <c r="E23" s="4">
        <v>120</v>
      </c>
      <c r="F23" s="4">
        <v>12</v>
      </c>
      <c r="G23" s="41">
        <f t="shared" si="3"/>
        <v>16290</v>
      </c>
      <c r="I23" s="59" t="s">
        <v>13</v>
      </c>
      <c r="J23" s="56">
        <f t="shared" si="4"/>
        <v>6729.6408522297834</v>
      </c>
      <c r="K23" s="56">
        <f t="shared" si="5"/>
        <v>1145.813684680018</v>
      </c>
      <c r="L23" s="56">
        <f t="shared" si="6"/>
        <v>10965.69427806557</v>
      </c>
      <c r="M23" s="56">
        <f t="shared" si="7"/>
        <v>1145.813684680018</v>
      </c>
      <c r="N23" s="57" t="str">
        <f t="shared" si="8"/>
        <v>Cluster 2</v>
      </c>
      <c r="O23" s="139">
        <f t="shared" si="9"/>
        <v>1312888.9999999998</v>
      </c>
      <c r="P23" s="13"/>
    </row>
    <row r="24" spans="1:21" ht="20.100000000000001" customHeight="1" x14ac:dyDescent="0.25">
      <c r="A24" s="9" t="s">
        <v>46</v>
      </c>
      <c r="B24" s="9" t="s">
        <v>14</v>
      </c>
      <c r="C24" s="3">
        <v>11974</v>
      </c>
      <c r="D24" s="3">
        <v>2234</v>
      </c>
      <c r="E24" s="3">
        <v>444</v>
      </c>
      <c r="F24" s="3">
        <v>1</v>
      </c>
      <c r="G24" s="41">
        <f t="shared" si="3"/>
        <v>14653</v>
      </c>
      <c r="I24" s="59" t="s">
        <v>14</v>
      </c>
      <c r="J24" s="56">
        <f t="shared" si="4"/>
        <v>9356.8541187730407</v>
      </c>
      <c r="K24" s="56">
        <f t="shared" si="5"/>
        <v>3770.6582979633677</v>
      </c>
      <c r="L24" s="56">
        <f t="shared" si="6"/>
        <v>13541.284651021851</v>
      </c>
      <c r="M24" s="56">
        <f t="shared" si="7"/>
        <v>3770.6582979633677</v>
      </c>
      <c r="N24" s="57" t="str">
        <f t="shared" si="8"/>
        <v>Cluster 2</v>
      </c>
      <c r="O24" s="139">
        <f t="shared" si="9"/>
        <v>14217864</v>
      </c>
      <c r="P24" s="13"/>
    </row>
    <row r="25" spans="1:21" ht="20.100000000000001" customHeight="1" x14ac:dyDescent="0.25">
      <c r="A25" s="9" t="s">
        <v>47</v>
      </c>
      <c r="B25" s="9" t="s">
        <v>15</v>
      </c>
      <c r="C25" s="3">
        <v>17401</v>
      </c>
      <c r="D25" s="3">
        <v>2522</v>
      </c>
      <c r="E25" s="3">
        <v>374</v>
      </c>
      <c r="F25" s="3">
        <v>5</v>
      </c>
      <c r="G25" s="41">
        <f t="shared" si="3"/>
        <v>20302</v>
      </c>
      <c r="I25" s="59" t="s">
        <v>15</v>
      </c>
      <c r="J25" s="56">
        <f t="shared" si="4"/>
        <v>3938.8183507239833</v>
      </c>
      <c r="K25" s="56">
        <f t="shared" si="5"/>
        <v>2794.3165532916987</v>
      </c>
      <c r="L25" s="56">
        <f t="shared" si="6"/>
        <v>8108.3261527888726</v>
      </c>
      <c r="M25" s="56">
        <f t="shared" si="7"/>
        <v>2794.3165532916987</v>
      </c>
      <c r="N25" s="57" t="str">
        <f t="shared" si="8"/>
        <v>Cluster 2</v>
      </c>
      <c r="O25" s="139">
        <f t="shared" si="9"/>
        <v>7808204.9999999991</v>
      </c>
      <c r="P25" s="13"/>
    </row>
    <row r="26" spans="1:21" ht="20.100000000000001" customHeight="1" x14ac:dyDescent="0.25">
      <c r="A26" s="9" t="s">
        <v>48</v>
      </c>
      <c r="B26" s="9" t="s">
        <v>16</v>
      </c>
      <c r="C26" s="3">
        <v>7982</v>
      </c>
      <c r="D26" s="3">
        <v>1434</v>
      </c>
      <c r="E26" s="3">
        <v>54</v>
      </c>
      <c r="F26" s="3">
        <v>10</v>
      </c>
      <c r="G26" s="41">
        <f t="shared" si="3"/>
        <v>9480</v>
      </c>
      <c r="I26" s="59" t="s">
        <v>16</v>
      </c>
      <c r="J26" s="56">
        <f t="shared" si="4"/>
        <v>13371.874887240008</v>
      </c>
      <c r="K26" s="56">
        <f t="shared" si="5"/>
        <v>7427.2105800226236</v>
      </c>
      <c r="L26" s="56">
        <f t="shared" si="6"/>
        <v>17583.276344299433</v>
      </c>
      <c r="M26" s="56">
        <f t="shared" si="7"/>
        <v>7427.2105800226236</v>
      </c>
      <c r="N26" s="57" t="str">
        <f t="shared" si="8"/>
        <v>Cluster 2</v>
      </c>
      <c r="O26" s="139">
        <f t="shared" si="9"/>
        <v>55163457</v>
      </c>
      <c r="P26" s="13"/>
    </row>
    <row r="27" spans="1:21" ht="20.100000000000001" customHeight="1" x14ac:dyDescent="0.25">
      <c r="A27" s="9" t="s">
        <v>49</v>
      </c>
      <c r="B27" s="9" t="s">
        <v>17</v>
      </c>
      <c r="C27" s="3">
        <v>15118</v>
      </c>
      <c r="D27" s="3">
        <v>2573</v>
      </c>
      <c r="E27" s="3">
        <v>70</v>
      </c>
      <c r="F27" s="3">
        <v>5</v>
      </c>
      <c r="G27" s="41">
        <f t="shared" si="3"/>
        <v>17766</v>
      </c>
      <c r="I27" s="59" t="s">
        <v>17</v>
      </c>
      <c r="J27" s="56">
        <f t="shared" si="4"/>
        <v>6217.2704621883713</v>
      </c>
      <c r="K27" s="56">
        <f t="shared" si="5"/>
        <v>1954.8700724089056</v>
      </c>
      <c r="L27" s="56">
        <f t="shared" si="6"/>
        <v>10377.594759866084</v>
      </c>
      <c r="M27" s="56">
        <f t="shared" si="7"/>
        <v>1954.8700724089056</v>
      </c>
      <c r="N27" s="57" t="str">
        <f t="shared" si="8"/>
        <v>Cluster 2</v>
      </c>
      <c r="O27" s="139">
        <f t="shared" si="9"/>
        <v>3821516.9999999995</v>
      </c>
      <c r="P27" s="13"/>
    </row>
    <row r="28" spans="1:21" ht="20.100000000000001" customHeight="1" x14ac:dyDescent="0.25">
      <c r="A28" s="9" t="s">
        <v>50</v>
      </c>
      <c r="B28" s="9" t="s">
        <v>18</v>
      </c>
      <c r="C28" s="3">
        <v>6205</v>
      </c>
      <c r="D28" s="3">
        <v>217</v>
      </c>
      <c r="E28" s="3">
        <v>63</v>
      </c>
      <c r="F28" s="3">
        <v>1</v>
      </c>
      <c r="G28" s="41">
        <f t="shared" si="3"/>
        <v>6486</v>
      </c>
      <c r="I28" s="59" t="s">
        <v>18</v>
      </c>
      <c r="J28" s="56">
        <f t="shared" si="4"/>
        <v>15261.448358527443</v>
      </c>
      <c r="K28" s="56">
        <f t="shared" si="5"/>
        <v>9170.49567907864</v>
      </c>
      <c r="L28" s="56">
        <f t="shared" si="6"/>
        <v>19500.470276380514</v>
      </c>
      <c r="M28" s="56">
        <f t="shared" si="7"/>
        <v>9170.49567907864</v>
      </c>
      <c r="N28" s="57" t="str">
        <f t="shared" si="8"/>
        <v>Cluster 2</v>
      </c>
      <c r="O28" s="139">
        <f t="shared" si="9"/>
        <v>84097991</v>
      </c>
      <c r="P28" s="13"/>
    </row>
    <row r="29" spans="1:21" ht="20.100000000000001" customHeight="1" x14ac:dyDescent="0.25">
      <c r="A29" s="9" t="s">
        <v>51</v>
      </c>
      <c r="B29" s="9" t="s">
        <v>31</v>
      </c>
      <c r="C29" s="3">
        <v>9569</v>
      </c>
      <c r="D29" s="3">
        <v>906</v>
      </c>
      <c r="E29" s="3">
        <v>84</v>
      </c>
      <c r="F29" s="3">
        <v>3</v>
      </c>
      <c r="G29" s="41">
        <f t="shared" si="3"/>
        <v>10562</v>
      </c>
      <c r="I29" s="59" t="s">
        <v>31</v>
      </c>
      <c r="J29" s="56">
        <f t="shared" si="4"/>
        <v>11837.478870097299</v>
      </c>
      <c r="K29" s="56">
        <f t="shared" si="5"/>
        <v>5803.4607778462669</v>
      </c>
      <c r="L29" s="56">
        <f t="shared" si="6"/>
        <v>16071.567969554184</v>
      </c>
      <c r="M29" s="56">
        <f t="shared" si="7"/>
        <v>5803.4607778462669</v>
      </c>
      <c r="N29" s="57" t="str">
        <f t="shared" si="8"/>
        <v>Cluster 2</v>
      </c>
      <c r="O29" s="139">
        <f t="shared" si="9"/>
        <v>33680157</v>
      </c>
      <c r="P29" s="13"/>
    </row>
    <row r="30" spans="1:21" ht="20.100000000000001" customHeight="1" x14ac:dyDescent="0.25">
      <c r="A30" s="9" t="s">
        <v>52</v>
      </c>
      <c r="B30" s="9" t="s">
        <v>19</v>
      </c>
      <c r="C30" s="3">
        <v>23324</v>
      </c>
      <c r="D30" s="3">
        <v>914</v>
      </c>
      <c r="E30" s="3">
        <v>36</v>
      </c>
      <c r="F30" s="3">
        <v>10</v>
      </c>
      <c r="G30" s="41">
        <f t="shared" si="3"/>
        <v>24284</v>
      </c>
      <c r="I30" s="61" t="s">
        <v>19</v>
      </c>
      <c r="J30" s="56">
        <f t="shared" si="4"/>
        <v>2419.2490570422879</v>
      </c>
      <c r="K30" s="56">
        <f t="shared" si="5"/>
        <v>7962.9447442513374</v>
      </c>
      <c r="L30" s="56">
        <f t="shared" si="6"/>
        <v>3135.900986957337</v>
      </c>
      <c r="M30" s="56">
        <f t="shared" si="7"/>
        <v>2419.2490570422879</v>
      </c>
      <c r="N30" s="57" t="str">
        <f t="shared" si="8"/>
        <v>Cluster 1</v>
      </c>
      <c r="O30" s="139">
        <f t="shared" si="9"/>
        <v>5852765.9999999991</v>
      </c>
      <c r="P30" s="13"/>
    </row>
    <row r="31" spans="1:21" ht="30" customHeight="1" x14ac:dyDescent="0.25">
      <c r="I31" s="164" t="s">
        <v>76</v>
      </c>
      <c r="J31" s="165"/>
      <c r="K31" s="165"/>
      <c r="L31" s="165"/>
      <c r="M31" s="165"/>
      <c r="N31" s="166"/>
      <c r="O31" s="140">
        <f>SUM(O10:O30)</f>
        <v>645837423</v>
      </c>
      <c r="P31" s="11"/>
    </row>
  </sheetData>
  <mergeCells count="9">
    <mergeCell ref="A1:G3"/>
    <mergeCell ref="O3:O4"/>
    <mergeCell ref="L3:L4"/>
    <mergeCell ref="J3:J4"/>
    <mergeCell ref="I31:N31"/>
    <mergeCell ref="I3:I4"/>
    <mergeCell ref="K3:K4"/>
    <mergeCell ref="M3:M4"/>
    <mergeCell ref="N3:N4"/>
  </mergeCells>
  <pageMargins left="0.7" right="0.7" top="0.75" bottom="0.75" header="0.3" footer="0.3"/>
  <pageSetup paperSize="9" scale="73" orientation="portrait" horizontalDpi="4294967293" r:id="rId1"/>
  <colBreaks count="2" manualBreakCount="2">
    <brk id="7" max="1048575" man="1"/>
    <brk id="15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view="pageBreakPreview" zoomScale="51" zoomScaleNormal="100" zoomScaleSheetLayoutView="51" workbookViewId="0">
      <selection activeCell="K15" sqref="K15"/>
    </sheetView>
  </sheetViews>
  <sheetFormatPr defaultRowHeight="15" x14ac:dyDescent="0.25"/>
  <cols>
    <col min="1" max="1" width="18.7109375" customWidth="1"/>
    <col min="2" max="2" width="11.7109375" customWidth="1"/>
    <col min="3" max="3" width="13.7109375" customWidth="1"/>
    <col min="4" max="4" width="15" customWidth="1"/>
    <col min="5" max="5" width="11.7109375" customWidth="1"/>
    <col min="6" max="6" width="12" customWidth="1"/>
    <col min="9" max="9" width="18.7109375" customWidth="1"/>
    <col min="10" max="10" width="11.42578125" customWidth="1"/>
    <col min="11" max="11" width="17.28515625" customWidth="1"/>
    <col min="12" max="12" width="16.85546875" customWidth="1"/>
    <col min="13" max="13" width="15.140625" customWidth="1"/>
    <col min="14" max="14" width="13.140625" customWidth="1"/>
    <col min="16" max="16" width="15.7109375" customWidth="1"/>
    <col min="17" max="17" width="16" customWidth="1"/>
    <col min="18" max="18" width="15" customWidth="1"/>
  </cols>
  <sheetData>
    <row r="1" spans="1:23" ht="15.75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29"/>
      <c r="V1" s="29"/>
      <c r="W1" s="29"/>
    </row>
    <row r="2" spans="1:23" ht="39.950000000000003" customHeight="1" x14ac:dyDescent="0.25">
      <c r="A2" s="52" t="s">
        <v>0</v>
      </c>
      <c r="B2" s="52" t="s">
        <v>61</v>
      </c>
      <c r="C2" s="76" t="s">
        <v>22</v>
      </c>
      <c r="D2" s="76" t="s">
        <v>66</v>
      </c>
      <c r="E2" s="76" t="s">
        <v>24</v>
      </c>
      <c r="F2" s="76" t="s">
        <v>25</v>
      </c>
      <c r="G2" s="74"/>
      <c r="H2" s="74"/>
      <c r="I2" s="52" t="s">
        <v>0</v>
      </c>
      <c r="J2" s="52" t="s">
        <v>61</v>
      </c>
      <c r="K2" s="76" t="s">
        <v>22</v>
      </c>
      <c r="L2" s="76" t="s">
        <v>66</v>
      </c>
      <c r="M2" s="76" t="s">
        <v>24</v>
      </c>
      <c r="N2" s="76" t="s">
        <v>25</v>
      </c>
      <c r="O2" s="74"/>
      <c r="P2" s="74"/>
      <c r="Q2" s="74"/>
      <c r="R2" s="74"/>
      <c r="S2" s="74"/>
      <c r="T2" s="74"/>
      <c r="U2" s="29"/>
      <c r="V2" s="29"/>
      <c r="W2" s="29"/>
    </row>
    <row r="3" spans="1:23" ht="15.75" x14ac:dyDescent="0.25">
      <c r="A3" s="80" t="s">
        <v>6</v>
      </c>
      <c r="B3" s="1" t="s">
        <v>65</v>
      </c>
      <c r="C3" s="6">
        <v>20179</v>
      </c>
      <c r="D3" s="6">
        <v>3558</v>
      </c>
      <c r="E3" s="6">
        <v>94</v>
      </c>
      <c r="F3" s="6">
        <v>19</v>
      </c>
      <c r="G3" s="74"/>
      <c r="H3" s="74"/>
      <c r="I3" s="79" t="s">
        <v>6</v>
      </c>
      <c r="J3" s="1" t="s">
        <v>65</v>
      </c>
      <c r="K3" s="147">
        <f>C3</f>
        <v>20179</v>
      </c>
      <c r="L3" s="147">
        <f t="shared" ref="L3:N3" si="0">D3</f>
        <v>3558</v>
      </c>
      <c r="M3" s="147">
        <f t="shared" si="0"/>
        <v>94</v>
      </c>
      <c r="N3" s="147">
        <f t="shared" si="0"/>
        <v>19</v>
      </c>
      <c r="O3" s="74"/>
      <c r="P3" s="74"/>
      <c r="Q3" s="74"/>
      <c r="R3" s="74"/>
      <c r="S3" s="74"/>
      <c r="T3" s="74"/>
      <c r="U3" s="29"/>
      <c r="V3" s="29"/>
      <c r="W3" s="29"/>
    </row>
    <row r="4" spans="1:23" ht="42" customHeight="1" x14ac:dyDescent="0.25">
      <c r="A4" s="80" t="s">
        <v>30</v>
      </c>
      <c r="B4" s="1" t="s">
        <v>65</v>
      </c>
      <c r="C4" s="6">
        <v>21327</v>
      </c>
      <c r="D4" s="6">
        <v>2272</v>
      </c>
      <c r="E4" s="6">
        <v>179</v>
      </c>
      <c r="F4" s="6">
        <v>22</v>
      </c>
      <c r="G4" s="74"/>
      <c r="H4" s="74"/>
      <c r="I4" s="79" t="s">
        <v>30</v>
      </c>
      <c r="J4" s="1" t="s">
        <v>65</v>
      </c>
      <c r="K4" s="147">
        <f t="shared" ref="K4:K5" si="1">C4</f>
        <v>21327</v>
      </c>
      <c r="L4" s="147">
        <f t="shared" ref="L4:L5" si="2">D4</f>
        <v>2272</v>
      </c>
      <c r="M4" s="147">
        <f t="shared" ref="M4:M5" si="3">E4</f>
        <v>179</v>
      </c>
      <c r="N4" s="147">
        <f t="shared" ref="N4:N5" si="4">F4</f>
        <v>22</v>
      </c>
      <c r="O4" s="74"/>
      <c r="P4" s="74"/>
      <c r="Q4" s="74"/>
      <c r="R4" s="74"/>
      <c r="S4" s="74"/>
      <c r="T4" s="74"/>
      <c r="U4" s="29"/>
      <c r="V4" s="29"/>
      <c r="W4" s="29"/>
    </row>
    <row r="5" spans="1:23" ht="15.75" x14ac:dyDescent="0.25">
      <c r="A5" s="80" t="s">
        <v>19</v>
      </c>
      <c r="B5" s="1" t="s">
        <v>65</v>
      </c>
      <c r="C5" s="6">
        <v>23324</v>
      </c>
      <c r="D5" s="6">
        <v>914</v>
      </c>
      <c r="E5" s="6">
        <v>36</v>
      </c>
      <c r="F5" s="6">
        <v>10</v>
      </c>
      <c r="G5" s="74"/>
      <c r="H5" s="74"/>
      <c r="I5" s="79" t="s">
        <v>19</v>
      </c>
      <c r="J5" s="1" t="s">
        <v>65</v>
      </c>
      <c r="K5" s="147">
        <f t="shared" si="1"/>
        <v>23324</v>
      </c>
      <c r="L5" s="147">
        <f t="shared" si="2"/>
        <v>914</v>
      </c>
      <c r="M5" s="147">
        <f t="shared" si="3"/>
        <v>36</v>
      </c>
      <c r="N5" s="147">
        <f t="shared" si="4"/>
        <v>10</v>
      </c>
      <c r="O5" s="74"/>
      <c r="P5" s="74"/>
      <c r="Q5" s="74"/>
      <c r="R5" s="74"/>
      <c r="S5" s="74"/>
      <c r="T5" s="74"/>
      <c r="U5" s="29"/>
      <c r="V5" s="29"/>
      <c r="W5" s="29"/>
    </row>
    <row r="6" spans="1:23" ht="21.75" customHeight="1" x14ac:dyDescent="0.25">
      <c r="A6" s="81" t="s">
        <v>1</v>
      </c>
      <c r="B6" s="1" t="s">
        <v>63</v>
      </c>
      <c r="C6" s="7">
        <v>11760</v>
      </c>
      <c r="D6" s="7">
        <v>2634</v>
      </c>
      <c r="E6" s="7">
        <v>466</v>
      </c>
      <c r="F6" s="7">
        <v>11</v>
      </c>
      <c r="G6" s="74"/>
      <c r="H6" s="74"/>
      <c r="I6" s="168" t="s">
        <v>79</v>
      </c>
      <c r="J6" s="168"/>
      <c r="K6" s="88">
        <f t="shared" ref="K6:N6" si="5">AVERAGE(K3:K5)</f>
        <v>21610</v>
      </c>
      <c r="L6" s="88">
        <f t="shared" si="5"/>
        <v>2248</v>
      </c>
      <c r="M6" s="88">
        <f t="shared" si="5"/>
        <v>103</v>
      </c>
      <c r="N6" s="88">
        <f t="shared" si="5"/>
        <v>17</v>
      </c>
      <c r="O6" s="82" t="s">
        <v>72</v>
      </c>
      <c r="P6" s="83">
        <v>21610</v>
      </c>
      <c r="Q6" s="83">
        <v>2248</v>
      </c>
      <c r="R6" s="83">
        <v>103</v>
      </c>
      <c r="S6" s="83">
        <v>17</v>
      </c>
      <c r="T6" s="74"/>
      <c r="U6" s="29"/>
      <c r="V6" s="29"/>
      <c r="W6" s="29"/>
    </row>
    <row r="7" spans="1:23" ht="15.75" x14ac:dyDescent="0.25">
      <c r="A7" s="81" t="s">
        <v>2</v>
      </c>
      <c r="B7" s="1" t="s">
        <v>63</v>
      </c>
      <c r="C7" s="7">
        <v>9719</v>
      </c>
      <c r="D7" s="7">
        <v>3110</v>
      </c>
      <c r="E7" s="7">
        <v>411</v>
      </c>
      <c r="F7" s="7">
        <v>4</v>
      </c>
      <c r="G7" s="74"/>
      <c r="H7" s="74"/>
      <c r="I7" s="74"/>
      <c r="J7" s="74"/>
      <c r="K7" s="74"/>
      <c r="L7" s="74"/>
      <c r="M7" s="74"/>
      <c r="N7" s="74"/>
      <c r="O7" s="82" t="s">
        <v>73</v>
      </c>
      <c r="P7" s="83">
        <v>10907.666666666666</v>
      </c>
      <c r="Q7" s="83">
        <v>1634.8</v>
      </c>
      <c r="R7" s="83">
        <v>173.26666666666668</v>
      </c>
      <c r="S7" s="83">
        <v>5.8666666666666663</v>
      </c>
      <c r="T7" s="74"/>
      <c r="U7" s="29"/>
      <c r="V7" s="29"/>
      <c r="W7" s="29"/>
    </row>
    <row r="8" spans="1:23" ht="15.75" x14ac:dyDescent="0.25">
      <c r="A8" s="81" t="s">
        <v>3</v>
      </c>
      <c r="B8" s="1" t="s">
        <v>63</v>
      </c>
      <c r="C8" s="7">
        <v>15366</v>
      </c>
      <c r="D8" s="7">
        <v>634</v>
      </c>
      <c r="E8" s="7">
        <v>54</v>
      </c>
      <c r="F8" s="7">
        <v>11</v>
      </c>
      <c r="G8" s="74"/>
      <c r="H8" s="74"/>
      <c r="I8" s="74"/>
      <c r="J8" s="74"/>
      <c r="K8" s="74"/>
      <c r="L8" s="74"/>
      <c r="M8" s="74"/>
      <c r="N8" s="74"/>
      <c r="O8" s="82" t="s">
        <v>74</v>
      </c>
      <c r="P8" s="84">
        <v>25293.333333333332</v>
      </c>
      <c r="Q8" s="84">
        <v>3199.6666666666665</v>
      </c>
      <c r="R8" s="84">
        <v>115.66666666666667</v>
      </c>
      <c r="S8" s="84">
        <v>19.666666666666668</v>
      </c>
      <c r="T8" s="74"/>
      <c r="U8" s="29"/>
      <c r="V8" s="29"/>
      <c r="W8" s="29"/>
    </row>
    <row r="9" spans="1:23" ht="39.950000000000003" customHeight="1" x14ac:dyDescent="0.25">
      <c r="A9" s="81" t="s">
        <v>4</v>
      </c>
      <c r="B9" s="1" t="s">
        <v>63</v>
      </c>
      <c r="C9" s="7">
        <v>15005</v>
      </c>
      <c r="D9" s="7">
        <v>1029</v>
      </c>
      <c r="E9" s="7">
        <v>31</v>
      </c>
      <c r="F9" s="7">
        <v>6</v>
      </c>
      <c r="G9" s="74"/>
      <c r="H9" s="74"/>
      <c r="I9" s="52" t="s">
        <v>0</v>
      </c>
      <c r="J9" s="52" t="s">
        <v>61</v>
      </c>
      <c r="K9" s="76" t="s">
        <v>22</v>
      </c>
      <c r="L9" s="76" t="s">
        <v>66</v>
      </c>
      <c r="M9" s="76" t="s">
        <v>24</v>
      </c>
      <c r="N9" s="76" t="s">
        <v>25</v>
      </c>
      <c r="O9" s="74"/>
      <c r="P9" s="74"/>
      <c r="Q9" s="74"/>
      <c r="R9" s="74"/>
      <c r="S9" s="74"/>
      <c r="T9" s="74"/>
      <c r="U9" s="29"/>
      <c r="V9" s="29"/>
      <c r="W9" s="29"/>
    </row>
    <row r="10" spans="1:23" ht="15.75" x14ac:dyDescent="0.25">
      <c r="A10" s="81" t="s">
        <v>7</v>
      </c>
      <c r="B10" s="1" t="s">
        <v>63</v>
      </c>
      <c r="C10" s="7">
        <v>2381</v>
      </c>
      <c r="D10" s="7">
        <v>2744</v>
      </c>
      <c r="E10" s="7">
        <v>84</v>
      </c>
      <c r="F10" s="7">
        <v>3</v>
      </c>
      <c r="G10" s="74"/>
      <c r="H10" s="74"/>
      <c r="I10" s="85" t="s">
        <v>1</v>
      </c>
      <c r="J10" s="1" t="s">
        <v>63</v>
      </c>
      <c r="K10" s="146">
        <f>C6</f>
        <v>11760</v>
      </c>
      <c r="L10" s="146">
        <f>D6</f>
        <v>2634</v>
      </c>
      <c r="M10" s="146">
        <f>E6</f>
        <v>466</v>
      </c>
      <c r="N10" s="146">
        <f>F6</f>
        <v>11</v>
      </c>
      <c r="O10" s="74"/>
      <c r="P10" s="74"/>
      <c r="Q10" s="74"/>
      <c r="R10" s="74"/>
      <c r="S10" s="74"/>
      <c r="T10" s="74"/>
      <c r="U10" s="29"/>
      <c r="V10" s="29"/>
      <c r="W10" s="29"/>
    </row>
    <row r="11" spans="1:23" ht="15.75" x14ac:dyDescent="0.25">
      <c r="A11" s="81" t="s">
        <v>8</v>
      </c>
      <c r="B11" s="1" t="s">
        <v>63</v>
      </c>
      <c r="C11" s="7">
        <v>5979</v>
      </c>
      <c r="D11" s="7">
        <v>1099</v>
      </c>
      <c r="E11" s="7">
        <v>94</v>
      </c>
      <c r="F11" s="7">
        <v>3</v>
      </c>
      <c r="G11" s="74"/>
      <c r="H11" s="74"/>
      <c r="I11" s="85" t="s">
        <v>2</v>
      </c>
      <c r="J11" s="1" t="s">
        <v>63</v>
      </c>
      <c r="K11" s="146">
        <f t="shared" ref="K11:K24" si="6">C7</f>
        <v>9719</v>
      </c>
      <c r="L11" s="146">
        <f t="shared" ref="L11:L24" si="7">D7</f>
        <v>3110</v>
      </c>
      <c r="M11" s="146">
        <f t="shared" ref="M11:M24" si="8">E7</f>
        <v>411</v>
      </c>
      <c r="N11" s="146">
        <f t="shared" ref="N11:N24" si="9">F7</f>
        <v>4</v>
      </c>
      <c r="O11" s="74"/>
      <c r="P11" s="74"/>
      <c r="Q11" s="74"/>
      <c r="R11" s="74"/>
      <c r="S11" s="74"/>
      <c r="T11" s="74"/>
      <c r="U11" s="29"/>
      <c r="V11" s="29"/>
      <c r="W11" s="29"/>
    </row>
    <row r="12" spans="1:23" ht="15.75" x14ac:dyDescent="0.25">
      <c r="A12" s="81" t="s">
        <v>9</v>
      </c>
      <c r="B12" s="1" t="s">
        <v>63</v>
      </c>
      <c r="C12" s="7">
        <v>4664</v>
      </c>
      <c r="D12" s="7">
        <v>899</v>
      </c>
      <c r="E12" s="7">
        <v>144</v>
      </c>
      <c r="F12" s="7">
        <v>2</v>
      </c>
      <c r="G12" s="74"/>
      <c r="H12" s="74"/>
      <c r="I12" s="85" t="s">
        <v>3</v>
      </c>
      <c r="J12" s="1" t="s">
        <v>63</v>
      </c>
      <c r="K12" s="146">
        <f t="shared" si="6"/>
        <v>15366</v>
      </c>
      <c r="L12" s="146">
        <f t="shared" si="7"/>
        <v>634</v>
      </c>
      <c r="M12" s="146">
        <f t="shared" si="8"/>
        <v>54</v>
      </c>
      <c r="N12" s="146">
        <f t="shared" si="9"/>
        <v>11</v>
      </c>
      <c r="O12" s="74"/>
      <c r="P12" s="74"/>
      <c r="Q12" s="74"/>
      <c r="R12" s="74"/>
      <c r="S12" s="74"/>
      <c r="T12" s="74"/>
      <c r="U12" s="29"/>
      <c r="V12" s="29"/>
      <c r="W12" s="29"/>
    </row>
    <row r="13" spans="1:23" ht="15.75" x14ac:dyDescent="0.25">
      <c r="A13" s="81" t="s">
        <v>11</v>
      </c>
      <c r="B13" s="1" t="s">
        <v>63</v>
      </c>
      <c r="C13" s="7">
        <v>15852</v>
      </c>
      <c r="D13" s="7">
        <v>969</v>
      </c>
      <c r="E13" s="7">
        <v>106</v>
      </c>
      <c r="F13" s="7">
        <v>11</v>
      </c>
      <c r="G13" s="74"/>
      <c r="H13" s="74"/>
      <c r="I13" s="85" t="s">
        <v>4</v>
      </c>
      <c r="J13" s="1" t="s">
        <v>63</v>
      </c>
      <c r="K13" s="146">
        <f t="shared" si="6"/>
        <v>15005</v>
      </c>
      <c r="L13" s="146">
        <f t="shared" si="7"/>
        <v>1029</v>
      </c>
      <c r="M13" s="146">
        <f t="shared" si="8"/>
        <v>31</v>
      </c>
      <c r="N13" s="146">
        <f t="shared" si="9"/>
        <v>6</v>
      </c>
      <c r="O13" s="74"/>
      <c r="P13" s="74"/>
      <c r="Q13" s="74"/>
      <c r="R13" s="74"/>
      <c r="S13" s="74"/>
      <c r="T13" s="74"/>
      <c r="U13" s="29"/>
      <c r="V13" s="29"/>
      <c r="W13" s="29"/>
    </row>
    <row r="14" spans="1:23" ht="15.75" x14ac:dyDescent="0.25">
      <c r="A14" s="81" t="s">
        <v>13</v>
      </c>
      <c r="B14" s="1" t="s">
        <v>63</v>
      </c>
      <c r="C14" s="7">
        <v>14640</v>
      </c>
      <c r="D14" s="7">
        <v>1518</v>
      </c>
      <c r="E14" s="7">
        <v>120</v>
      </c>
      <c r="F14" s="7">
        <v>12</v>
      </c>
      <c r="G14" s="74"/>
      <c r="H14" s="74"/>
      <c r="I14" s="85" t="s">
        <v>7</v>
      </c>
      <c r="J14" s="1" t="s">
        <v>63</v>
      </c>
      <c r="K14" s="146">
        <f t="shared" si="6"/>
        <v>2381</v>
      </c>
      <c r="L14" s="146">
        <f t="shared" si="7"/>
        <v>2744</v>
      </c>
      <c r="M14" s="146">
        <f t="shared" si="8"/>
        <v>84</v>
      </c>
      <c r="N14" s="146">
        <f t="shared" si="9"/>
        <v>3</v>
      </c>
      <c r="O14" s="74"/>
      <c r="P14" s="74"/>
      <c r="Q14" s="74"/>
      <c r="R14" s="74"/>
      <c r="S14" s="74"/>
      <c r="T14" s="74"/>
      <c r="U14" s="29"/>
      <c r="V14" s="29"/>
      <c r="W14" s="29"/>
    </row>
    <row r="15" spans="1:23" ht="15.75" x14ac:dyDescent="0.25">
      <c r="A15" s="81" t="s">
        <v>14</v>
      </c>
      <c r="B15" s="1" t="s">
        <v>63</v>
      </c>
      <c r="C15" s="7">
        <v>11974</v>
      </c>
      <c r="D15" s="7">
        <v>2234</v>
      </c>
      <c r="E15" s="7">
        <v>444</v>
      </c>
      <c r="F15" s="7">
        <v>1</v>
      </c>
      <c r="G15" s="74"/>
      <c r="H15" s="74"/>
      <c r="I15" s="85" t="s">
        <v>8</v>
      </c>
      <c r="J15" s="1" t="s">
        <v>63</v>
      </c>
      <c r="K15" s="146">
        <f t="shared" si="6"/>
        <v>5979</v>
      </c>
      <c r="L15" s="146">
        <f t="shared" si="7"/>
        <v>1099</v>
      </c>
      <c r="M15" s="146">
        <f t="shared" si="8"/>
        <v>94</v>
      </c>
      <c r="N15" s="146">
        <f t="shared" si="9"/>
        <v>3</v>
      </c>
      <c r="O15" s="74"/>
      <c r="P15" s="74"/>
      <c r="Q15" s="74"/>
      <c r="R15" s="74"/>
      <c r="S15" s="74"/>
      <c r="T15" s="74"/>
      <c r="U15" s="29"/>
      <c r="V15" s="29"/>
      <c r="W15" s="29"/>
    </row>
    <row r="16" spans="1:23" ht="15.75" x14ac:dyDescent="0.25">
      <c r="A16" s="81" t="s">
        <v>15</v>
      </c>
      <c r="B16" s="1" t="s">
        <v>63</v>
      </c>
      <c r="C16" s="7">
        <v>17401</v>
      </c>
      <c r="D16" s="7">
        <v>2522</v>
      </c>
      <c r="E16" s="7">
        <v>374</v>
      </c>
      <c r="F16" s="7">
        <v>5</v>
      </c>
      <c r="G16" s="74"/>
      <c r="H16" s="74"/>
      <c r="I16" s="85" t="s">
        <v>9</v>
      </c>
      <c r="J16" s="1" t="s">
        <v>63</v>
      </c>
      <c r="K16" s="146">
        <f t="shared" si="6"/>
        <v>4664</v>
      </c>
      <c r="L16" s="146">
        <f t="shared" si="7"/>
        <v>899</v>
      </c>
      <c r="M16" s="146">
        <f t="shared" si="8"/>
        <v>144</v>
      </c>
      <c r="N16" s="146">
        <f t="shared" si="9"/>
        <v>2</v>
      </c>
      <c r="O16" s="74"/>
      <c r="P16" s="74"/>
      <c r="Q16" s="74"/>
      <c r="R16" s="74"/>
      <c r="S16" s="74"/>
      <c r="T16" s="74"/>
      <c r="U16" s="29"/>
      <c r="V16" s="29"/>
      <c r="W16" s="29"/>
    </row>
    <row r="17" spans="1:23" ht="15.75" x14ac:dyDescent="0.25">
      <c r="A17" s="81" t="s">
        <v>16</v>
      </c>
      <c r="B17" s="1" t="s">
        <v>63</v>
      </c>
      <c r="C17" s="7">
        <v>7982</v>
      </c>
      <c r="D17" s="7">
        <v>1434</v>
      </c>
      <c r="E17" s="7">
        <v>54</v>
      </c>
      <c r="F17" s="7">
        <v>10</v>
      </c>
      <c r="G17" s="74"/>
      <c r="H17" s="74"/>
      <c r="I17" s="85" t="s">
        <v>11</v>
      </c>
      <c r="J17" s="1" t="s">
        <v>63</v>
      </c>
      <c r="K17" s="146">
        <f t="shared" si="6"/>
        <v>15852</v>
      </c>
      <c r="L17" s="146">
        <f t="shared" si="7"/>
        <v>969</v>
      </c>
      <c r="M17" s="146">
        <f t="shared" si="8"/>
        <v>106</v>
      </c>
      <c r="N17" s="146">
        <f t="shared" si="9"/>
        <v>11</v>
      </c>
      <c r="O17" s="74"/>
      <c r="P17" s="74"/>
      <c r="Q17" s="74"/>
      <c r="R17" s="74"/>
      <c r="S17" s="74"/>
      <c r="T17" s="74"/>
      <c r="U17" s="29"/>
      <c r="V17" s="29"/>
      <c r="W17" s="29"/>
    </row>
    <row r="18" spans="1:23" ht="15.75" x14ac:dyDescent="0.25">
      <c r="A18" s="81" t="s">
        <v>17</v>
      </c>
      <c r="B18" s="1" t="s">
        <v>63</v>
      </c>
      <c r="C18" s="7">
        <v>15118</v>
      </c>
      <c r="D18" s="7">
        <v>2573</v>
      </c>
      <c r="E18" s="7">
        <v>70</v>
      </c>
      <c r="F18" s="7">
        <v>5</v>
      </c>
      <c r="G18" s="74"/>
      <c r="H18" s="74"/>
      <c r="I18" s="85" t="s">
        <v>13</v>
      </c>
      <c r="J18" s="1" t="s">
        <v>63</v>
      </c>
      <c r="K18" s="146">
        <f t="shared" si="6"/>
        <v>14640</v>
      </c>
      <c r="L18" s="146">
        <f t="shared" si="7"/>
        <v>1518</v>
      </c>
      <c r="M18" s="146">
        <f t="shared" si="8"/>
        <v>120</v>
      </c>
      <c r="N18" s="146">
        <f t="shared" si="9"/>
        <v>12</v>
      </c>
      <c r="O18" s="74"/>
      <c r="P18" s="74"/>
      <c r="Q18" s="74"/>
      <c r="R18" s="74"/>
      <c r="S18" s="74"/>
      <c r="T18" s="74"/>
      <c r="U18" s="29"/>
      <c r="V18" s="29"/>
      <c r="W18" s="29"/>
    </row>
    <row r="19" spans="1:23" ht="23.25" customHeight="1" x14ac:dyDescent="0.25">
      <c r="A19" s="81" t="s">
        <v>18</v>
      </c>
      <c r="B19" s="1" t="s">
        <v>63</v>
      </c>
      <c r="C19" s="7">
        <v>6205</v>
      </c>
      <c r="D19" s="7">
        <v>217</v>
      </c>
      <c r="E19" s="7">
        <v>63</v>
      </c>
      <c r="F19" s="7">
        <v>1</v>
      </c>
      <c r="G19" s="74"/>
      <c r="H19" s="74"/>
      <c r="I19" s="85" t="s">
        <v>14</v>
      </c>
      <c r="J19" s="1" t="s">
        <v>63</v>
      </c>
      <c r="K19" s="146">
        <f t="shared" si="6"/>
        <v>11974</v>
      </c>
      <c r="L19" s="146">
        <f t="shared" si="7"/>
        <v>2234</v>
      </c>
      <c r="M19" s="146">
        <f t="shared" si="8"/>
        <v>444</v>
      </c>
      <c r="N19" s="146">
        <f t="shared" si="9"/>
        <v>1</v>
      </c>
      <c r="O19" s="74"/>
      <c r="P19" s="74"/>
      <c r="Q19" s="74"/>
      <c r="R19" s="74"/>
      <c r="S19" s="74"/>
      <c r="T19" s="74"/>
      <c r="U19" s="29"/>
      <c r="V19" s="29"/>
      <c r="W19" s="29"/>
    </row>
    <row r="20" spans="1:23" ht="15.75" x14ac:dyDescent="0.25">
      <c r="A20" s="81" t="s">
        <v>31</v>
      </c>
      <c r="B20" s="1" t="s">
        <v>63</v>
      </c>
      <c r="C20" s="7">
        <v>9569</v>
      </c>
      <c r="D20" s="7">
        <v>906</v>
      </c>
      <c r="E20" s="7">
        <v>84</v>
      </c>
      <c r="F20" s="7">
        <v>3</v>
      </c>
      <c r="G20" s="74"/>
      <c r="H20" s="74"/>
      <c r="I20" s="85" t="s">
        <v>15</v>
      </c>
      <c r="J20" s="1" t="s">
        <v>63</v>
      </c>
      <c r="K20" s="146">
        <f t="shared" si="6"/>
        <v>17401</v>
      </c>
      <c r="L20" s="146">
        <f t="shared" si="7"/>
        <v>2522</v>
      </c>
      <c r="M20" s="146">
        <f t="shared" si="8"/>
        <v>374</v>
      </c>
      <c r="N20" s="146">
        <f t="shared" si="9"/>
        <v>5</v>
      </c>
      <c r="O20" s="74"/>
      <c r="P20" s="74"/>
      <c r="Q20" s="74"/>
      <c r="R20" s="74"/>
      <c r="S20" s="74"/>
      <c r="T20" s="74"/>
      <c r="U20" s="29"/>
      <c r="V20" s="29"/>
      <c r="W20" s="29"/>
    </row>
    <row r="21" spans="1:23" ht="15.75" x14ac:dyDescent="0.25">
      <c r="A21" s="86" t="s">
        <v>5</v>
      </c>
      <c r="B21" s="1" t="s">
        <v>64</v>
      </c>
      <c r="C21" s="8">
        <v>23798</v>
      </c>
      <c r="D21" s="8">
        <v>3853</v>
      </c>
      <c r="E21" s="8">
        <v>127</v>
      </c>
      <c r="F21" s="8">
        <v>15</v>
      </c>
      <c r="G21" s="74"/>
      <c r="H21" s="74"/>
      <c r="I21" s="85" t="s">
        <v>16</v>
      </c>
      <c r="J21" s="1" t="s">
        <v>63</v>
      </c>
      <c r="K21" s="146">
        <f t="shared" si="6"/>
        <v>7982</v>
      </c>
      <c r="L21" s="146">
        <f t="shared" si="7"/>
        <v>1434</v>
      </c>
      <c r="M21" s="146">
        <f t="shared" si="8"/>
        <v>54</v>
      </c>
      <c r="N21" s="146">
        <f t="shared" si="9"/>
        <v>10</v>
      </c>
      <c r="O21" s="74"/>
      <c r="P21" s="74"/>
      <c r="Q21" s="74"/>
      <c r="R21" s="74"/>
      <c r="S21" s="74"/>
      <c r="T21" s="74"/>
      <c r="U21" s="29"/>
      <c r="V21" s="29"/>
      <c r="W21" s="29"/>
    </row>
    <row r="22" spans="1:23" ht="15.75" x14ac:dyDescent="0.25">
      <c r="A22" s="86" t="s">
        <v>10</v>
      </c>
      <c r="B22" s="1" t="s">
        <v>64</v>
      </c>
      <c r="C22" s="8">
        <v>25477</v>
      </c>
      <c r="D22" s="8">
        <v>3193</v>
      </c>
      <c r="E22" s="8">
        <v>104</v>
      </c>
      <c r="F22" s="8">
        <v>11</v>
      </c>
      <c r="G22" s="74"/>
      <c r="H22" s="74"/>
      <c r="I22" s="85" t="s">
        <v>17</v>
      </c>
      <c r="J22" s="1" t="s">
        <v>63</v>
      </c>
      <c r="K22" s="146">
        <f t="shared" si="6"/>
        <v>15118</v>
      </c>
      <c r="L22" s="146">
        <f t="shared" si="7"/>
        <v>2573</v>
      </c>
      <c r="M22" s="146">
        <f t="shared" si="8"/>
        <v>70</v>
      </c>
      <c r="N22" s="146">
        <f t="shared" si="9"/>
        <v>5</v>
      </c>
      <c r="O22" s="74"/>
      <c r="P22" s="74"/>
      <c r="Q22" s="74"/>
      <c r="R22" s="74"/>
      <c r="S22" s="74"/>
      <c r="T22" s="74"/>
      <c r="U22" s="29"/>
      <c r="V22" s="29"/>
      <c r="W22" s="29"/>
    </row>
    <row r="23" spans="1:23" ht="24.75" customHeight="1" x14ac:dyDescent="0.25">
      <c r="A23" s="86" t="s">
        <v>12</v>
      </c>
      <c r="B23" s="1" t="s">
        <v>64</v>
      </c>
      <c r="C23" s="8">
        <v>26605</v>
      </c>
      <c r="D23" s="8">
        <v>2553</v>
      </c>
      <c r="E23" s="8">
        <v>116</v>
      </c>
      <c r="F23" s="8">
        <v>33</v>
      </c>
      <c r="G23" s="74"/>
      <c r="H23" s="74"/>
      <c r="I23" s="85" t="s">
        <v>18</v>
      </c>
      <c r="J23" s="1" t="s">
        <v>63</v>
      </c>
      <c r="K23" s="146">
        <f t="shared" si="6"/>
        <v>6205</v>
      </c>
      <c r="L23" s="146">
        <f t="shared" si="7"/>
        <v>217</v>
      </c>
      <c r="M23" s="146">
        <f t="shared" si="8"/>
        <v>63</v>
      </c>
      <c r="N23" s="146">
        <f t="shared" si="9"/>
        <v>1</v>
      </c>
      <c r="O23" s="74"/>
      <c r="P23" s="74"/>
      <c r="Q23" s="74"/>
      <c r="R23" s="74"/>
      <c r="S23" s="74"/>
      <c r="T23" s="74"/>
      <c r="U23" s="29"/>
      <c r="V23" s="29"/>
      <c r="W23" s="29"/>
    </row>
    <row r="24" spans="1:23" ht="39" customHeight="1" x14ac:dyDescent="0.25">
      <c r="A24" s="77"/>
      <c r="B24" s="77"/>
      <c r="C24" s="74"/>
      <c r="D24" s="74"/>
      <c r="E24" s="74"/>
      <c r="F24" s="74"/>
      <c r="G24" s="74"/>
      <c r="H24" s="74"/>
      <c r="I24" s="85" t="s">
        <v>31</v>
      </c>
      <c r="J24" s="1" t="s">
        <v>63</v>
      </c>
      <c r="K24" s="146">
        <f t="shared" si="6"/>
        <v>9569</v>
      </c>
      <c r="L24" s="146">
        <f t="shared" si="7"/>
        <v>906</v>
      </c>
      <c r="M24" s="146">
        <f t="shared" si="8"/>
        <v>84</v>
      </c>
      <c r="N24" s="146">
        <f t="shared" si="9"/>
        <v>3</v>
      </c>
      <c r="O24" s="74"/>
      <c r="P24" s="74"/>
      <c r="Q24" s="74"/>
      <c r="R24" s="74"/>
      <c r="S24" s="74"/>
      <c r="T24" s="74"/>
      <c r="U24" s="29"/>
      <c r="V24" s="29"/>
      <c r="W24" s="29"/>
    </row>
    <row r="25" spans="1:23" ht="24.75" customHeight="1" x14ac:dyDescent="0.25">
      <c r="A25" s="74"/>
      <c r="B25" s="74"/>
      <c r="C25" s="74"/>
      <c r="D25" s="74"/>
      <c r="E25" s="74"/>
      <c r="F25" s="74"/>
      <c r="G25" s="74"/>
      <c r="H25" s="74"/>
      <c r="I25" s="168" t="s">
        <v>79</v>
      </c>
      <c r="J25" s="168"/>
      <c r="K25" s="88">
        <f t="shared" ref="K25:N25" si="10">AVERAGE(K10:K24)</f>
        <v>10907.666666666666</v>
      </c>
      <c r="L25" s="88">
        <f t="shared" si="10"/>
        <v>1634.8</v>
      </c>
      <c r="M25" s="88">
        <f t="shared" si="10"/>
        <v>173.26666666666668</v>
      </c>
      <c r="N25" s="88">
        <f t="shared" si="10"/>
        <v>5.8666666666666663</v>
      </c>
      <c r="O25" s="74"/>
      <c r="P25" s="74"/>
      <c r="Q25" s="74"/>
      <c r="R25" s="74"/>
      <c r="S25" s="74"/>
      <c r="T25" s="74"/>
      <c r="U25" s="29"/>
      <c r="V25" s="29"/>
      <c r="W25" s="29"/>
    </row>
    <row r="26" spans="1:23" ht="24.75" customHeight="1" x14ac:dyDescent="0.25">
      <c r="A26" s="74"/>
      <c r="B26" s="74"/>
      <c r="C26" s="74"/>
      <c r="D26" s="74"/>
      <c r="E26" s="74"/>
      <c r="F26" s="74"/>
      <c r="G26" s="74"/>
      <c r="H26" s="74"/>
      <c r="I26" s="87"/>
      <c r="J26" s="87"/>
      <c r="K26" s="75"/>
      <c r="L26" s="75"/>
      <c r="M26" s="75"/>
      <c r="N26" s="75"/>
      <c r="O26" s="74"/>
      <c r="P26" s="74"/>
      <c r="Q26" s="74"/>
      <c r="R26" s="74"/>
      <c r="S26" s="74"/>
      <c r="T26" s="74"/>
      <c r="U26" s="29"/>
      <c r="V26" s="29"/>
      <c r="W26" s="29"/>
    </row>
    <row r="27" spans="1:23" ht="15.75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29"/>
      <c r="V27" s="29"/>
      <c r="W27" s="29"/>
    </row>
    <row r="28" spans="1:23" ht="39.950000000000003" customHeight="1" x14ac:dyDescent="0.25">
      <c r="A28" s="74"/>
      <c r="B28" s="74"/>
      <c r="C28" s="74"/>
      <c r="D28" s="74"/>
      <c r="E28" s="74"/>
      <c r="F28" s="74"/>
      <c r="G28" s="74"/>
      <c r="H28" s="74"/>
      <c r="I28" s="52" t="s">
        <v>0</v>
      </c>
      <c r="J28" s="52" t="s">
        <v>61</v>
      </c>
      <c r="K28" s="76" t="s">
        <v>22</v>
      </c>
      <c r="L28" s="76" t="s">
        <v>66</v>
      </c>
      <c r="M28" s="76" t="s">
        <v>24</v>
      </c>
      <c r="N28" s="76" t="s">
        <v>25</v>
      </c>
      <c r="O28" s="74"/>
      <c r="P28" s="74"/>
      <c r="Q28" s="74"/>
      <c r="R28" s="74"/>
      <c r="S28" s="74"/>
      <c r="T28" s="74"/>
      <c r="U28" s="29"/>
      <c r="V28" s="29"/>
      <c r="W28" s="29"/>
    </row>
    <row r="29" spans="1:23" ht="15.75" x14ac:dyDescent="0.25">
      <c r="A29" s="74"/>
      <c r="B29" s="74"/>
      <c r="C29" s="74"/>
      <c r="D29" s="74"/>
      <c r="E29" s="74"/>
      <c r="F29" s="74"/>
      <c r="G29" s="74"/>
      <c r="H29" s="74"/>
      <c r="I29" s="85" t="s">
        <v>5</v>
      </c>
      <c r="J29" s="1" t="s">
        <v>64</v>
      </c>
      <c r="K29" s="146">
        <f>C21</f>
        <v>23798</v>
      </c>
      <c r="L29" s="146">
        <f t="shared" ref="L29:N29" si="11">D21</f>
        <v>3853</v>
      </c>
      <c r="M29" s="146">
        <f t="shared" si="11"/>
        <v>127</v>
      </c>
      <c r="N29" s="146">
        <f t="shared" si="11"/>
        <v>15</v>
      </c>
      <c r="O29" s="74"/>
      <c r="P29" s="74"/>
      <c r="Q29" s="74"/>
      <c r="R29" s="74"/>
      <c r="S29" s="74"/>
      <c r="T29" s="74"/>
      <c r="U29" s="29"/>
      <c r="V29" s="29"/>
      <c r="W29" s="29"/>
    </row>
    <row r="30" spans="1:23" ht="30.75" customHeight="1" x14ac:dyDescent="0.25">
      <c r="A30" s="74"/>
      <c r="B30" s="74"/>
      <c r="C30" s="74"/>
      <c r="D30" s="74"/>
      <c r="E30" s="74"/>
      <c r="F30" s="74"/>
      <c r="G30" s="74"/>
      <c r="H30" s="74"/>
      <c r="I30" s="85" t="s">
        <v>10</v>
      </c>
      <c r="J30" s="1" t="s">
        <v>64</v>
      </c>
      <c r="K30" s="146">
        <f t="shared" ref="K30:K31" si="12">C22</f>
        <v>25477</v>
      </c>
      <c r="L30" s="146">
        <f t="shared" ref="L30:L31" si="13">D22</f>
        <v>3193</v>
      </c>
      <c r="M30" s="146">
        <f t="shared" ref="M30:M31" si="14">E22</f>
        <v>104</v>
      </c>
      <c r="N30" s="146">
        <f t="shared" ref="N30:N31" si="15">F22</f>
        <v>11</v>
      </c>
      <c r="O30" s="74"/>
      <c r="P30" s="74"/>
      <c r="Q30" s="74"/>
      <c r="R30" s="74"/>
      <c r="S30" s="74"/>
      <c r="T30" s="74"/>
      <c r="U30" s="29"/>
      <c r="V30" s="29"/>
      <c r="W30" s="29"/>
    </row>
    <row r="31" spans="1:23" ht="31.5" customHeight="1" x14ac:dyDescent="0.25">
      <c r="A31" s="74"/>
      <c r="B31" s="74"/>
      <c r="C31" s="74"/>
      <c r="D31" s="74"/>
      <c r="E31" s="74"/>
      <c r="F31" s="74"/>
      <c r="G31" s="74"/>
      <c r="H31" s="74"/>
      <c r="I31" s="85" t="s">
        <v>12</v>
      </c>
      <c r="J31" s="1" t="s">
        <v>64</v>
      </c>
      <c r="K31" s="146">
        <f t="shared" si="12"/>
        <v>26605</v>
      </c>
      <c r="L31" s="146">
        <f t="shared" si="13"/>
        <v>2553</v>
      </c>
      <c r="M31" s="146">
        <f t="shared" si="14"/>
        <v>116</v>
      </c>
      <c r="N31" s="146">
        <f t="shared" si="15"/>
        <v>33</v>
      </c>
      <c r="O31" s="74"/>
      <c r="P31" s="74"/>
      <c r="Q31" s="74"/>
      <c r="R31" s="74"/>
      <c r="S31" s="74"/>
      <c r="T31" s="74"/>
      <c r="U31" s="29"/>
      <c r="V31" s="29"/>
      <c r="W31" s="29"/>
    </row>
    <row r="32" spans="1:23" ht="27" customHeight="1" x14ac:dyDescent="0.25">
      <c r="A32" s="74"/>
      <c r="B32" s="74"/>
      <c r="C32" s="74"/>
      <c r="D32" s="74"/>
      <c r="E32" s="74"/>
      <c r="F32" s="74"/>
      <c r="G32" s="74"/>
      <c r="H32" s="74"/>
      <c r="I32" s="168" t="s">
        <v>79</v>
      </c>
      <c r="J32" s="168"/>
      <c r="K32" s="88">
        <f t="shared" ref="K32:N32" si="16">AVERAGE(K29:K31)</f>
        <v>25293.333333333332</v>
      </c>
      <c r="L32" s="88">
        <f t="shared" si="16"/>
        <v>3199.6666666666665</v>
      </c>
      <c r="M32" s="88">
        <f t="shared" si="16"/>
        <v>115.66666666666667</v>
      </c>
      <c r="N32" s="88">
        <f t="shared" si="16"/>
        <v>19.666666666666668</v>
      </c>
      <c r="O32" s="74"/>
      <c r="P32" s="74"/>
      <c r="Q32" s="74"/>
      <c r="R32" s="74"/>
      <c r="S32" s="74"/>
      <c r="T32" s="74"/>
      <c r="U32" s="29"/>
      <c r="V32" s="29"/>
      <c r="W32" s="29"/>
    </row>
    <row r="33" spans="1:23" ht="15.75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</row>
  </sheetData>
  <sortState ref="A7:G27">
    <sortCondition ref="B6"/>
  </sortState>
  <mergeCells count="3">
    <mergeCell ref="I6:J6"/>
    <mergeCell ref="I25:J25"/>
    <mergeCell ref="I32:J32"/>
  </mergeCells>
  <pageMargins left="0.7" right="0.7" top="0.75" bottom="0.75" header="0.3" footer="0.3"/>
  <pageSetup scale="74" orientation="portrait" horizontalDpi="4294967293" r:id="rId1"/>
  <colBreaks count="2" manualBreakCount="2">
    <brk id="7" max="1048575" man="1"/>
    <brk id="14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view="pageBreakPreview" zoomScale="57" zoomScaleNormal="80" zoomScaleSheetLayoutView="57" workbookViewId="0">
      <selection sqref="A1:H3"/>
    </sheetView>
  </sheetViews>
  <sheetFormatPr defaultRowHeight="15" x14ac:dyDescent="0.25"/>
  <cols>
    <col min="2" max="2" width="22.140625" customWidth="1"/>
    <col min="3" max="3" width="11.5703125" customWidth="1"/>
    <col min="4" max="4" width="13" customWidth="1"/>
    <col min="5" max="5" width="15.28515625" customWidth="1"/>
    <col min="6" max="6" width="13" customWidth="1"/>
    <col min="7" max="7" width="13.42578125" customWidth="1"/>
    <col min="9" max="9" width="29" customWidth="1"/>
    <col min="10" max="10" width="15.42578125" customWidth="1"/>
    <col min="11" max="11" width="14.7109375" customWidth="1"/>
    <col min="12" max="12" width="15.28515625" customWidth="1"/>
    <col min="13" max="13" width="13.85546875" customWidth="1"/>
    <col min="14" max="14" width="12.7109375" customWidth="1"/>
    <col min="15" max="15" width="21.7109375" customWidth="1"/>
    <col min="17" max="17" width="18.5703125" customWidth="1"/>
    <col min="18" max="18" width="15" customWidth="1"/>
    <col min="19" max="19" width="29.28515625" customWidth="1"/>
    <col min="20" max="20" width="14.140625" customWidth="1"/>
    <col min="21" max="21" width="12.28515625" customWidth="1"/>
    <col min="22" max="22" width="11.28515625" customWidth="1"/>
  </cols>
  <sheetData>
    <row r="1" spans="1:30" ht="30" customHeight="1" x14ac:dyDescent="0.25">
      <c r="A1" s="178" t="s">
        <v>83</v>
      </c>
      <c r="B1" s="178"/>
      <c r="C1" s="178"/>
      <c r="D1" s="178"/>
      <c r="E1" s="178"/>
      <c r="F1" s="178"/>
      <c r="G1" s="178"/>
      <c r="H1" s="179"/>
      <c r="I1" s="52" t="s">
        <v>53</v>
      </c>
      <c r="J1" s="52" t="s">
        <v>0</v>
      </c>
      <c r="K1" s="99" t="s">
        <v>26</v>
      </c>
      <c r="L1" s="99" t="s">
        <v>27</v>
      </c>
      <c r="M1" s="99" t="s">
        <v>28</v>
      </c>
      <c r="N1" s="99" t="s">
        <v>29</v>
      </c>
      <c r="O1" s="100"/>
      <c r="P1" s="29"/>
      <c r="Q1" s="29"/>
      <c r="R1" s="29"/>
      <c r="S1" s="29"/>
      <c r="T1" s="29"/>
      <c r="U1" s="29"/>
      <c r="V1" s="29"/>
    </row>
    <row r="2" spans="1:30" ht="15.6" customHeight="1" x14ac:dyDescent="0.25">
      <c r="A2" s="178"/>
      <c r="B2" s="178"/>
      <c r="C2" s="178"/>
      <c r="D2" s="178"/>
      <c r="E2" s="178"/>
      <c r="F2" s="178"/>
      <c r="G2" s="178"/>
      <c r="H2" s="179"/>
      <c r="I2" s="167" t="s">
        <v>54</v>
      </c>
      <c r="J2" s="162"/>
      <c r="K2" s="173">
        <v>21610</v>
      </c>
      <c r="L2" s="173">
        <v>2248</v>
      </c>
      <c r="M2" s="173">
        <v>103</v>
      </c>
      <c r="N2" s="173">
        <v>17</v>
      </c>
      <c r="O2" s="169"/>
      <c r="P2" s="29"/>
      <c r="Q2" s="29"/>
      <c r="R2" s="29"/>
      <c r="S2" s="29"/>
      <c r="T2" s="29"/>
      <c r="U2" s="29"/>
      <c r="V2" s="96"/>
      <c r="W2" s="55"/>
      <c r="X2" s="55"/>
      <c r="Y2" s="55"/>
      <c r="Z2" s="55"/>
      <c r="AA2" s="97"/>
      <c r="AB2" s="97"/>
      <c r="AC2" s="97"/>
      <c r="AD2" s="97"/>
    </row>
    <row r="3" spans="1:30" ht="15.75" customHeight="1" x14ac:dyDescent="0.25">
      <c r="A3" s="178"/>
      <c r="B3" s="178"/>
      <c r="C3" s="178"/>
      <c r="D3" s="178"/>
      <c r="E3" s="178"/>
      <c r="F3" s="178"/>
      <c r="G3" s="178"/>
      <c r="H3" s="179"/>
      <c r="I3" s="167"/>
      <c r="J3" s="163"/>
      <c r="K3" s="173"/>
      <c r="L3" s="173"/>
      <c r="M3" s="173"/>
      <c r="N3" s="173"/>
      <c r="O3" s="169"/>
      <c r="P3" s="29"/>
      <c r="Q3" s="31"/>
      <c r="R3" s="31"/>
      <c r="S3" s="31"/>
      <c r="T3" s="31"/>
      <c r="U3" s="29"/>
      <c r="V3" s="95"/>
      <c r="W3" s="28"/>
      <c r="X3" s="28"/>
      <c r="Y3" s="28"/>
      <c r="Z3" s="28"/>
      <c r="AA3" s="97"/>
      <c r="AB3" s="97"/>
      <c r="AC3" s="97"/>
      <c r="AD3" s="97"/>
    </row>
    <row r="4" spans="1:30" ht="36" customHeight="1" x14ac:dyDescent="0.25">
      <c r="A4" s="29"/>
      <c r="B4" s="29"/>
      <c r="C4" s="29"/>
      <c r="D4" s="29"/>
      <c r="E4" s="29"/>
      <c r="F4" s="29"/>
      <c r="G4" s="29"/>
      <c r="H4" s="29"/>
      <c r="I4" s="2" t="s">
        <v>55</v>
      </c>
      <c r="J4" s="71"/>
      <c r="K4" s="26">
        <v>10907.666666666666</v>
      </c>
      <c r="L4" s="26">
        <v>1634.8</v>
      </c>
      <c r="M4" s="26">
        <v>173.26666666666668</v>
      </c>
      <c r="N4" s="26">
        <v>5.8666666666666663</v>
      </c>
      <c r="O4" s="89"/>
      <c r="P4" s="29"/>
      <c r="Q4" s="31"/>
      <c r="R4" s="31"/>
      <c r="S4" s="31"/>
      <c r="T4" s="31"/>
      <c r="U4" s="29"/>
      <c r="V4" s="95"/>
      <c r="W4" s="28"/>
      <c r="X4" s="28"/>
      <c r="Y4" s="28"/>
      <c r="Z4" s="28"/>
      <c r="AA4" s="97"/>
      <c r="AB4" s="97"/>
      <c r="AC4" s="97"/>
      <c r="AD4" s="97"/>
    </row>
    <row r="5" spans="1:30" ht="31.5" customHeight="1" x14ac:dyDescent="0.25">
      <c r="A5" s="29"/>
      <c r="B5" s="29"/>
      <c r="C5" s="29"/>
      <c r="D5" s="29"/>
      <c r="E5" s="29"/>
      <c r="F5" s="29"/>
      <c r="G5" s="29"/>
      <c r="H5" s="29"/>
      <c r="I5" s="2" t="s">
        <v>56</v>
      </c>
      <c r="J5" s="72"/>
      <c r="K5" s="26">
        <v>25293.33</v>
      </c>
      <c r="L5" s="26">
        <v>3199.6669999999999</v>
      </c>
      <c r="M5" s="26">
        <v>115.66670000000001</v>
      </c>
      <c r="N5" s="26">
        <v>19.66667</v>
      </c>
      <c r="O5" s="89"/>
      <c r="P5" s="29"/>
      <c r="Q5" s="31"/>
      <c r="R5" s="31"/>
      <c r="S5" s="31"/>
      <c r="T5" s="31"/>
      <c r="U5" s="29"/>
      <c r="V5" s="98"/>
      <c r="W5" s="97"/>
      <c r="X5" s="97"/>
      <c r="Y5" s="97"/>
      <c r="Z5" s="97"/>
      <c r="AA5" s="97"/>
      <c r="AB5" s="97"/>
      <c r="AC5" s="97"/>
      <c r="AD5" s="97"/>
    </row>
    <row r="6" spans="1:30" ht="11.4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30" ht="11.4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30" ht="11.4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78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30" ht="46.5" customHeight="1" x14ac:dyDescent="0.25">
      <c r="A9" s="48" t="s">
        <v>20</v>
      </c>
      <c r="B9" s="48" t="s">
        <v>0</v>
      </c>
      <c r="C9" s="48" t="s">
        <v>22</v>
      </c>
      <c r="D9" s="49" t="s">
        <v>66</v>
      </c>
      <c r="E9" s="48" t="s">
        <v>24</v>
      </c>
      <c r="F9" s="50" t="s">
        <v>25</v>
      </c>
      <c r="G9" s="51" t="s">
        <v>21</v>
      </c>
      <c r="H9" s="29"/>
      <c r="I9" s="99" t="s">
        <v>0</v>
      </c>
      <c r="J9" s="64" t="s">
        <v>57</v>
      </c>
      <c r="K9" s="64" t="s">
        <v>58</v>
      </c>
      <c r="L9" s="64" t="s">
        <v>59</v>
      </c>
      <c r="M9" s="64" t="s">
        <v>60</v>
      </c>
      <c r="N9" s="64" t="s">
        <v>61</v>
      </c>
      <c r="O9" s="64" t="s">
        <v>62</v>
      </c>
      <c r="P9" s="29"/>
      <c r="Q9" s="130">
        <f>(9719 - 21327)^2</f>
        <v>134745664</v>
      </c>
      <c r="R9" s="29"/>
      <c r="S9" s="29"/>
      <c r="T9" s="29"/>
      <c r="U9" s="29"/>
      <c r="V9" s="29"/>
    </row>
    <row r="10" spans="1:30" ht="20.100000000000001" customHeight="1" x14ac:dyDescent="0.25">
      <c r="A10" s="101" t="s">
        <v>32</v>
      </c>
      <c r="B10" s="104" t="s">
        <v>1</v>
      </c>
      <c r="C10" s="102">
        <v>11760</v>
      </c>
      <c r="D10" s="102">
        <v>2634</v>
      </c>
      <c r="E10" s="102">
        <v>466</v>
      </c>
      <c r="F10" s="102">
        <v>11</v>
      </c>
      <c r="G10" s="58">
        <f t="shared" ref="G10:G30" si="0">SUM(C10:F10)</f>
        <v>14871</v>
      </c>
      <c r="H10" s="29"/>
      <c r="I10" s="133" t="s">
        <v>1</v>
      </c>
      <c r="J10" s="134">
        <f t="shared" ref="J10:J30" si="1">(((C10- $K$2)^2)+(( D10- $L$2)^2)+(( E10- $M$2)^2)+(( F10- $N$2)^2))^0.5</f>
        <v>9864.243559442355</v>
      </c>
      <c r="K10" s="134">
        <f t="shared" ref="K10:K30" si="2">(((C10- $K$4)^2)+(( D10- $L$4)^2)+(( E10- $M$4)^2)+(( F10- $N$4)^2))^0.5</f>
        <v>1345.5823671060302</v>
      </c>
      <c r="L10" s="134">
        <f t="shared" ref="L10:L30" si="3">(((C10- $K$5)^2)+(( D10- $L$5)^2)+(( E10- $M$5)^2)+(( F10- $N$5)^2))^0.5</f>
        <v>13549.679279453327</v>
      </c>
      <c r="M10" s="134">
        <f>MIN(J10:L10)</f>
        <v>1345.5823671060302</v>
      </c>
      <c r="N10" s="135" t="str">
        <f>IF(M10=J10,"Cluster 1",IF(M10=K10,"Cluster 2",IF(M10=L10,"Cluster 3")))</f>
        <v>Cluster 2</v>
      </c>
      <c r="O10" s="134">
        <f>M10^2</f>
        <v>1810591.9066666674</v>
      </c>
      <c r="P10" s="29"/>
      <c r="Q10" s="131">
        <f>(3110 - 2272)^2</f>
        <v>702244</v>
      </c>
      <c r="R10" s="29" t="s">
        <v>67</v>
      </c>
      <c r="S10" s="141">
        <f>SQRT(((K2-K4)^2)+((L2-L4)^2)+((M2-M4)^2)+((N2-N4)^2))</f>
        <v>10720.121938361212</v>
      </c>
      <c r="T10" s="16"/>
      <c r="U10" s="29"/>
      <c r="V10" s="29"/>
    </row>
    <row r="11" spans="1:30" ht="20.100000000000001" customHeight="1" x14ac:dyDescent="0.25">
      <c r="A11" s="101" t="s">
        <v>33</v>
      </c>
      <c r="B11" s="104" t="s">
        <v>2</v>
      </c>
      <c r="C11" s="102">
        <v>9719</v>
      </c>
      <c r="D11" s="102">
        <v>3110</v>
      </c>
      <c r="E11" s="102">
        <v>411</v>
      </c>
      <c r="F11" s="102">
        <v>4</v>
      </c>
      <c r="G11" s="58">
        <f t="shared" si="0"/>
        <v>13244</v>
      </c>
      <c r="H11" s="29"/>
      <c r="I11" s="133" t="s">
        <v>2</v>
      </c>
      <c r="J11" s="134">
        <f t="shared" si="1"/>
        <v>11926.18790729041</v>
      </c>
      <c r="K11" s="134">
        <f t="shared" si="2"/>
        <v>1909.3622251072911</v>
      </c>
      <c r="L11" s="134">
        <f t="shared" si="3"/>
        <v>15577.395877438141</v>
      </c>
      <c r="M11" s="134">
        <f t="shared" ref="M11:M30" si="4">MIN(J11:L11)</f>
        <v>1909.3622251072911</v>
      </c>
      <c r="N11" s="135" t="str">
        <f t="shared" ref="N11:N30" si="5">IF(M11=J11,"Cluster 1",IF(M11=K11,"Cluster 2",IF(M11=L11,"Cluster 3")))</f>
        <v>Cluster 2</v>
      </c>
      <c r="O11" s="134">
        <f t="shared" ref="O11:O30" si="6">M11^2</f>
        <v>3645664.106666666</v>
      </c>
      <c r="P11" s="29"/>
      <c r="Q11" s="131">
        <f>(411 - 179)^2</f>
        <v>53824</v>
      </c>
      <c r="R11" s="29" t="s">
        <v>68</v>
      </c>
      <c r="S11" s="141">
        <f>SQRT(((K2-K5)^2)+((L2-L5)^2)+((M2-M5)^2)+((N2-N5)^2))</f>
        <v>3804.3077588710921</v>
      </c>
      <c r="T11" s="90"/>
      <c r="U11" s="29"/>
      <c r="V11" s="29"/>
    </row>
    <row r="12" spans="1:30" ht="20.100000000000001" customHeight="1" x14ac:dyDescent="0.25">
      <c r="A12" s="101" t="s">
        <v>34</v>
      </c>
      <c r="B12" s="42" t="s">
        <v>3</v>
      </c>
      <c r="C12" s="5">
        <v>15366</v>
      </c>
      <c r="D12" s="5">
        <v>634</v>
      </c>
      <c r="E12" s="5">
        <v>54</v>
      </c>
      <c r="F12" s="5">
        <v>11</v>
      </c>
      <c r="G12" s="58">
        <f t="shared" si="0"/>
        <v>16065</v>
      </c>
      <c r="H12" s="29"/>
      <c r="I12" s="133" t="s">
        <v>3</v>
      </c>
      <c r="J12" s="134">
        <f t="shared" si="1"/>
        <v>6449.4161751277925</v>
      </c>
      <c r="K12" s="134">
        <f t="shared" si="2"/>
        <v>4570.8410210813508</v>
      </c>
      <c r="L12" s="134">
        <f t="shared" si="3"/>
        <v>10253.702062028466</v>
      </c>
      <c r="M12" s="134">
        <f t="shared" si="4"/>
        <v>4570.8410210813508</v>
      </c>
      <c r="N12" s="135" t="str">
        <f t="shared" si="5"/>
        <v>Cluster 2</v>
      </c>
      <c r="O12" s="134">
        <f t="shared" si="6"/>
        <v>20892587.640000004</v>
      </c>
      <c r="P12" s="29"/>
      <c r="Q12" s="131">
        <f>(4 - 22)^2</f>
        <v>324</v>
      </c>
      <c r="R12" s="29" t="s">
        <v>69</v>
      </c>
      <c r="S12" s="141">
        <f>SQRT(((K4-K5)^2)+((L4-L5)^2)+((M4-M5)^2)+((N4-N5)^2))</f>
        <v>14470.647064452653</v>
      </c>
      <c r="T12" s="90"/>
      <c r="U12" s="29"/>
      <c r="V12" s="29"/>
    </row>
    <row r="13" spans="1:30" ht="20.100000000000001" customHeight="1" x14ac:dyDescent="0.25">
      <c r="A13" s="101" t="s">
        <v>35</v>
      </c>
      <c r="B13" s="9" t="s">
        <v>4</v>
      </c>
      <c r="C13" s="4">
        <v>15005</v>
      </c>
      <c r="D13" s="4">
        <v>1029</v>
      </c>
      <c r="E13" s="4">
        <v>31</v>
      </c>
      <c r="F13" s="4">
        <v>6</v>
      </c>
      <c r="G13" s="58">
        <f t="shared" si="0"/>
        <v>16071</v>
      </c>
      <c r="H13" s="29"/>
      <c r="I13" s="133" t="s">
        <v>4</v>
      </c>
      <c r="J13" s="134">
        <f t="shared" si="1"/>
        <v>6716.9405982188055</v>
      </c>
      <c r="K13" s="134">
        <f t="shared" si="2"/>
        <v>4144.3182680227001</v>
      </c>
      <c r="L13" s="134">
        <f t="shared" si="3"/>
        <v>10515.174018614565</v>
      </c>
      <c r="M13" s="134">
        <f t="shared" si="4"/>
        <v>4144.3182680227001</v>
      </c>
      <c r="N13" s="135" t="str">
        <f t="shared" si="5"/>
        <v>Cluster 2</v>
      </c>
      <c r="O13" s="134">
        <f t="shared" si="6"/>
        <v>17175373.906666674</v>
      </c>
      <c r="P13" s="29"/>
      <c r="Q13" s="131">
        <f>SUM(Q9:Q12)</f>
        <v>135502056</v>
      </c>
      <c r="R13" s="30" t="s">
        <v>70</v>
      </c>
      <c r="S13" s="132">
        <f>SUM(S10:S12)</f>
        <v>28995.076761684955</v>
      </c>
      <c r="T13" s="30"/>
      <c r="U13" s="29"/>
      <c r="V13" s="29"/>
    </row>
    <row r="14" spans="1:30" ht="20.100000000000001" customHeight="1" x14ac:dyDescent="0.25">
      <c r="A14" s="101" t="s">
        <v>36</v>
      </c>
      <c r="B14" s="9" t="s">
        <v>5</v>
      </c>
      <c r="C14" s="4">
        <v>23798</v>
      </c>
      <c r="D14" s="4">
        <v>3853</v>
      </c>
      <c r="E14" s="4">
        <v>127</v>
      </c>
      <c r="F14" s="4">
        <v>15</v>
      </c>
      <c r="G14" s="103">
        <f t="shared" si="0"/>
        <v>27793</v>
      </c>
      <c r="H14" s="29"/>
      <c r="I14" s="136" t="s">
        <v>5</v>
      </c>
      <c r="J14" s="134">
        <f t="shared" si="1"/>
        <v>2713.6597060058948</v>
      </c>
      <c r="K14" s="134">
        <f t="shared" si="2"/>
        <v>13079.882595293686</v>
      </c>
      <c r="L14" s="134">
        <f t="shared" si="3"/>
        <v>1631.871943286845</v>
      </c>
      <c r="M14" s="134">
        <f t="shared" si="4"/>
        <v>1631.871943286845</v>
      </c>
      <c r="N14" s="135" t="str">
        <f t="shared" si="5"/>
        <v>Cluster 3</v>
      </c>
      <c r="O14" s="134">
        <f t="shared" si="6"/>
        <v>2663006.0392867839</v>
      </c>
      <c r="P14" s="29"/>
      <c r="Q14" s="142">
        <f>Q13^0.5</f>
        <v>11640.5350392497</v>
      </c>
      <c r="R14" s="30"/>
      <c r="S14" s="30"/>
      <c r="T14" s="30"/>
      <c r="U14" s="29"/>
      <c r="V14" s="29"/>
    </row>
    <row r="15" spans="1:30" ht="20.100000000000001" customHeight="1" x14ac:dyDescent="0.25">
      <c r="A15" s="101" t="s">
        <v>37</v>
      </c>
      <c r="B15" s="9" t="s">
        <v>6</v>
      </c>
      <c r="C15" s="4">
        <v>20179</v>
      </c>
      <c r="D15" s="4">
        <v>3558</v>
      </c>
      <c r="E15" s="4">
        <v>94</v>
      </c>
      <c r="F15" s="4">
        <v>19</v>
      </c>
      <c r="G15" s="103">
        <f t="shared" si="0"/>
        <v>23850</v>
      </c>
      <c r="H15" s="29"/>
      <c r="I15" s="137" t="s">
        <v>6</v>
      </c>
      <c r="J15" s="134">
        <f t="shared" si="1"/>
        <v>1940.0891732082832</v>
      </c>
      <c r="K15" s="134">
        <f t="shared" si="2"/>
        <v>9469.0430195805257</v>
      </c>
      <c r="L15" s="134">
        <f t="shared" si="3"/>
        <v>5126.9136698531211</v>
      </c>
      <c r="M15" s="134">
        <f t="shared" si="4"/>
        <v>1940.0891732082832</v>
      </c>
      <c r="N15" s="135" t="str">
        <f t="shared" si="5"/>
        <v>Cluster 1</v>
      </c>
      <c r="O15" s="134">
        <f t="shared" si="6"/>
        <v>3763946</v>
      </c>
      <c r="P15" s="29"/>
      <c r="Q15" s="30"/>
      <c r="R15" s="30"/>
      <c r="S15" s="30"/>
      <c r="T15" s="30"/>
      <c r="U15" s="29"/>
      <c r="V15" s="29"/>
    </row>
    <row r="16" spans="1:30" ht="20.100000000000001" customHeight="1" x14ac:dyDescent="0.25">
      <c r="A16" s="101" t="s">
        <v>38</v>
      </c>
      <c r="B16" s="9" t="s">
        <v>7</v>
      </c>
      <c r="C16" s="4">
        <v>2381</v>
      </c>
      <c r="D16" s="4">
        <v>2744</v>
      </c>
      <c r="E16" s="4">
        <v>84</v>
      </c>
      <c r="F16" s="4">
        <v>3</v>
      </c>
      <c r="G16" s="58">
        <f t="shared" si="0"/>
        <v>5212</v>
      </c>
      <c r="H16" s="29"/>
      <c r="I16" s="133" t="s">
        <v>7</v>
      </c>
      <c r="J16" s="134">
        <f t="shared" si="1"/>
        <v>19235.410419328204</v>
      </c>
      <c r="K16" s="134">
        <f t="shared" si="2"/>
        <v>8598.9735340911466</v>
      </c>
      <c r="L16" s="134">
        <f t="shared" si="3"/>
        <v>22916.888510475561</v>
      </c>
      <c r="M16" s="134">
        <f t="shared" si="4"/>
        <v>8598.9735340911466</v>
      </c>
      <c r="N16" s="135" t="str">
        <f t="shared" si="5"/>
        <v>Cluster 2</v>
      </c>
      <c r="O16" s="134">
        <f t="shared" si="6"/>
        <v>73942345.839999989</v>
      </c>
      <c r="P16" s="29"/>
      <c r="Q16" s="91" t="s">
        <v>75</v>
      </c>
      <c r="R16" s="105" t="s">
        <v>80</v>
      </c>
      <c r="S16" s="143">
        <f>S13</f>
        <v>28995.076761684955</v>
      </c>
      <c r="T16" s="30"/>
      <c r="U16" s="29"/>
      <c r="V16" s="29"/>
    </row>
    <row r="17" spans="1:22" ht="20.100000000000001" customHeight="1" x14ac:dyDescent="0.25">
      <c r="A17" s="101" t="s">
        <v>39</v>
      </c>
      <c r="B17" s="9" t="s">
        <v>8</v>
      </c>
      <c r="C17" s="4">
        <v>5979</v>
      </c>
      <c r="D17" s="4">
        <v>1099</v>
      </c>
      <c r="E17" s="4">
        <v>94</v>
      </c>
      <c r="F17" s="4">
        <v>3</v>
      </c>
      <c r="G17" s="58">
        <f t="shared" si="0"/>
        <v>7175</v>
      </c>
      <c r="H17" s="29"/>
      <c r="I17" s="133" t="s">
        <v>8</v>
      </c>
      <c r="J17" s="134">
        <f t="shared" si="1"/>
        <v>15673.182159344668</v>
      </c>
      <c r="K17" s="134">
        <f t="shared" si="2"/>
        <v>4958.3392555706923</v>
      </c>
      <c r="L17" s="134">
        <f t="shared" si="3"/>
        <v>19428.249854723581</v>
      </c>
      <c r="M17" s="134">
        <f t="shared" si="4"/>
        <v>4958.3392555706923</v>
      </c>
      <c r="N17" s="135" t="str">
        <f t="shared" si="5"/>
        <v>Cluster 2</v>
      </c>
      <c r="O17" s="134">
        <f t="shared" si="6"/>
        <v>24585128.173333328</v>
      </c>
      <c r="P17" s="29"/>
      <c r="Q17" s="30"/>
      <c r="R17" s="30" t="s">
        <v>62</v>
      </c>
      <c r="S17" s="132">
        <f>O31</f>
        <v>306960788.82670033</v>
      </c>
      <c r="T17" s="30"/>
      <c r="U17" s="29"/>
      <c r="V17" s="29"/>
    </row>
    <row r="18" spans="1:22" ht="20.100000000000001" customHeight="1" x14ac:dyDescent="0.25">
      <c r="A18" s="101" t="s">
        <v>40</v>
      </c>
      <c r="B18" s="9" t="s">
        <v>9</v>
      </c>
      <c r="C18" s="4">
        <v>4664</v>
      </c>
      <c r="D18" s="4">
        <v>899</v>
      </c>
      <c r="E18" s="4">
        <v>144</v>
      </c>
      <c r="F18" s="4">
        <v>2</v>
      </c>
      <c r="G18" s="58">
        <f t="shared" si="0"/>
        <v>5709</v>
      </c>
      <c r="H18" s="29"/>
      <c r="I18" s="133" t="s">
        <v>9</v>
      </c>
      <c r="J18" s="134">
        <f t="shared" si="1"/>
        <v>16999.665379059672</v>
      </c>
      <c r="K18" s="134">
        <f t="shared" si="2"/>
        <v>6286.9425457318548</v>
      </c>
      <c r="L18" s="134">
        <f t="shared" si="3"/>
        <v>20757.250294316604</v>
      </c>
      <c r="M18" s="134">
        <f t="shared" si="4"/>
        <v>6286.9425457318548</v>
      </c>
      <c r="N18" s="135" t="str">
        <f t="shared" si="5"/>
        <v>Cluster 2</v>
      </c>
      <c r="O18" s="134">
        <f t="shared" si="6"/>
        <v>39525646.573333338</v>
      </c>
      <c r="P18" s="29"/>
      <c r="Q18" s="16"/>
      <c r="R18" s="30"/>
      <c r="S18" s="30"/>
      <c r="T18" s="30"/>
      <c r="U18" s="29"/>
      <c r="V18" s="29"/>
    </row>
    <row r="19" spans="1:22" ht="20.100000000000001" customHeight="1" x14ac:dyDescent="0.25">
      <c r="A19" s="101" t="s">
        <v>41</v>
      </c>
      <c r="B19" s="44" t="s">
        <v>30</v>
      </c>
      <c r="C19" s="45">
        <v>21327</v>
      </c>
      <c r="D19" s="45">
        <v>2272</v>
      </c>
      <c r="E19" s="45">
        <v>179</v>
      </c>
      <c r="F19" s="45">
        <v>22</v>
      </c>
      <c r="G19" s="58">
        <f t="shared" si="0"/>
        <v>23800</v>
      </c>
      <c r="H19" s="29"/>
      <c r="I19" s="137" t="s">
        <v>30</v>
      </c>
      <c r="J19" s="134">
        <f t="shared" si="1"/>
        <v>294.05101598192107</v>
      </c>
      <c r="K19" s="134">
        <f t="shared" si="2"/>
        <v>10438.813347630405</v>
      </c>
      <c r="L19" s="134">
        <f t="shared" si="3"/>
        <v>4073.8625753830715</v>
      </c>
      <c r="M19" s="134">
        <f t="shared" si="4"/>
        <v>294.05101598192107</v>
      </c>
      <c r="N19" s="135" t="str">
        <f t="shared" si="5"/>
        <v>Cluster 1</v>
      </c>
      <c r="O19" s="134">
        <f t="shared" si="6"/>
        <v>86466</v>
      </c>
      <c r="P19" s="29"/>
      <c r="Q19" s="16"/>
      <c r="R19" s="73" t="s">
        <v>78</v>
      </c>
      <c r="S19" s="92">
        <f>S16/S17</f>
        <v>9.4458568706814845E-5</v>
      </c>
      <c r="T19" s="30"/>
      <c r="U19" s="29"/>
      <c r="V19" s="29"/>
    </row>
    <row r="20" spans="1:22" ht="20.100000000000001" customHeight="1" x14ac:dyDescent="0.25">
      <c r="A20" s="101" t="s">
        <v>42</v>
      </c>
      <c r="B20" s="46" t="s">
        <v>10</v>
      </c>
      <c r="C20" s="47">
        <v>25477</v>
      </c>
      <c r="D20" s="47">
        <v>3193</v>
      </c>
      <c r="E20" s="47">
        <v>104</v>
      </c>
      <c r="F20" s="47">
        <v>11</v>
      </c>
      <c r="G20" s="58">
        <f t="shared" si="0"/>
        <v>28785</v>
      </c>
      <c r="H20" s="29"/>
      <c r="I20" s="136" t="s">
        <v>10</v>
      </c>
      <c r="J20" s="134">
        <f t="shared" si="1"/>
        <v>3980.7977843643353</v>
      </c>
      <c r="K20" s="134">
        <f t="shared" si="2"/>
        <v>14652.586298670964</v>
      </c>
      <c r="L20" s="134">
        <f t="shared" si="3"/>
        <v>184.36469522871849</v>
      </c>
      <c r="M20" s="134">
        <f t="shared" si="4"/>
        <v>184.36469522871849</v>
      </c>
      <c r="N20" s="135" t="str">
        <f t="shared" si="5"/>
        <v>Cluster 3</v>
      </c>
      <c r="O20" s="134">
        <f t="shared" si="6"/>
        <v>33990.340846778257</v>
      </c>
      <c r="P20" s="29"/>
      <c r="Q20" s="13"/>
      <c r="R20" s="29"/>
      <c r="S20" s="29"/>
      <c r="T20" s="29"/>
      <c r="U20" s="29"/>
      <c r="V20" s="29"/>
    </row>
    <row r="21" spans="1:22" ht="20.100000000000001" customHeight="1" x14ac:dyDescent="0.25">
      <c r="A21" s="101" t="s">
        <v>43</v>
      </c>
      <c r="B21" s="104" t="s">
        <v>11</v>
      </c>
      <c r="C21" s="102">
        <v>15852</v>
      </c>
      <c r="D21" s="102">
        <v>969</v>
      </c>
      <c r="E21" s="102">
        <v>106</v>
      </c>
      <c r="F21" s="102">
        <v>11</v>
      </c>
      <c r="G21" s="58">
        <f t="shared" si="0"/>
        <v>16938</v>
      </c>
      <c r="H21" s="29"/>
      <c r="I21" s="133" t="s">
        <v>11</v>
      </c>
      <c r="J21" s="134">
        <f t="shared" si="1"/>
        <v>5898.3429876533964</v>
      </c>
      <c r="K21" s="134">
        <f t="shared" si="2"/>
        <v>4989.4160887489297</v>
      </c>
      <c r="L21" s="134">
        <f t="shared" si="3"/>
        <v>9701.2759980348364</v>
      </c>
      <c r="M21" s="134">
        <f t="shared" si="4"/>
        <v>4989.4160887489297</v>
      </c>
      <c r="N21" s="135" t="str">
        <f t="shared" si="5"/>
        <v>Cluster 2</v>
      </c>
      <c r="O21" s="134">
        <f t="shared" si="6"/>
        <v>24894272.906666666</v>
      </c>
      <c r="P21" s="29"/>
      <c r="Q21" s="30"/>
      <c r="R21" s="94" t="s">
        <v>72</v>
      </c>
      <c r="S21" s="106">
        <f>'Perbarui Centroid 2'!P3</f>
        <v>20557.75</v>
      </c>
      <c r="T21" s="106">
        <f>'Perbarui Centroid 2'!Q3</f>
        <v>2316.5</v>
      </c>
      <c r="U21" s="106">
        <f>'Perbarui Centroid 2'!R3</f>
        <v>170.75</v>
      </c>
      <c r="V21" s="106">
        <f>'Perbarui Centroid 2'!S3</f>
        <v>14</v>
      </c>
    </row>
    <row r="22" spans="1:22" ht="20.100000000000001" customHeight="1" x14ac:dyDescent="0.25">
      <c r="A22" s="101" t="s">
        <v>44</v>
      </c>
      <c r="B22" s="104" t="s">
        <v>12</v>
      </c>
      <c r="C22" s="102">
        <v>26605</v>
      </c>
      <c r="D22" s="102">
        <v>2553</v>
      </c>
      <c r="E22" s="102">
        <v>116</v>
      </c>
      <c r="F22" s="102">
        <v>33</v>
      </c>
      <c r="G22" s="58">
        <f t="shared" si="0"/>
        <v>29307</v>
      </c>
      <c r="H22" s="29"/>
      <c r="I22" s="136" t="s">
        <v>12</v>
      </c>
      <c r="J22" s="134">
        <f t="shared" si="1"/>
        <v>5004.3456115660119</v>
      </c>
      <c r="K22" s="134">
        <f t="shared" si="2"/>
        <v>15724.292693366742</v>
      </c>
      <c r="L22" s="134">
        <f t="shared" si="3"/>
        <v>1462.4753969099017</v>
      </c>
      <c r="M22" s="134">
        <f t="shared" si="4"/>
        <v>1462.4753969099017</v>
      </c>
      <c r="N22" s="135" t="str">
        <f t="shared" si="5"/>
        <v>Cluster 3</v>
      </c>
      <c r="O22" s="134">
        <f t="shared" si="6"/>
        <v>2138834.2865667748</v>
      </c>
      <c r="P22" s="29"/>
      <c r="Q22" s="30"/>
      <c r="R22" s="94" t="s">
        <v>73</v>
      </c>
      <c r="S22" s="106">
        <f>'Perbarui Centroid 2'!P4</f>
        <v>10443.857142857143</v>
      </c>
      <c r="T22" s="106">
        <f>'Perbarui Centroid 2'!Q4</f>
        <v>1571.4285714285713</v>
      </c>
      <c r="U22" s="106">
        <f>'Perbarui Centroid 2'!R4</f>
        <v>158.92857142857142</v>
      </c>
      <c r="V22" s="106">
        <f>'Perbarui Centroid 2'!S4</f>
        <v>5.9285714285714288</v>
      </c>
    </row>
    <row r="23" spans="1:22" ht="20.100000000000001" customHeight="1" x14ac:dyDescent="0.25">
      <c r="A23" s="101" t="s">
        <v>45</v>
      </c>
      <c r="B23" s="104" t="s">
        <v>13</v>
      </c>
      <c r="C23" s="102">
        <v>14640</v>
      </c>
      <c r="D23" s="102">
        <v>1518</v>
      </c>
      <c r="E23" s="102">
        <v>120</v>
      </c>
      <c r="F23" s="102">
        <v>12</v>
      </c>
      <c r="G23" s="58">
        <f t="shared" si="0"/>
        <v>16290</v>
      </c>
      <c r="H23" s="29"/>
      <c r="I23" s="133" t="s">
        <v>13</v>
      </c>
      <c r="J23" s="134">
        <f t="shared" si="1"/>
        <v>7008.1462598892722</v>
      </c>
      <c r="K23" s="134">
        <f t="shared" si="2"/>
        <v>3734.5453949131042</v>
      </c>
      <c r="L23" s="134">
        <f t="shared" si="3"/>
        <v>10785.245548577317</v>
      </c>
      <c r="M23" s="134">
        <f t="shared" si="4"/>
        <v>3734.5453949131042</v>
      </c>
      <c r="N23" s="135" t="str">
        <f t="shared" si="5"/>
        <v>Cluster 2</v>
      </c>
      <c r="O23" s="134">
        <f t="shared" si="6"/>
        <v>13946829.306666674</v>
      </c>
      <c r="P23" s="29"/>
      <c r="Q23" s="16"/>
      <c r="R23" s="94" t="s">
        <v>74</v>
      </c>
      <c r="S23" s="106">
        <f>'Perbarui Centroid 2'!P5</f>
        <v>25293.333333333332</v>
      </c>
      <c r="T23" s="106">
        <f>'Perbarui Centroid 2'!Q5</f>
        <v>3199.6666666666665</v>
      </c>
      <c r="U23" s="106">
        <f>'Perbarui Centroid 2'!R5</f>
        <v>115.66666666666667</v>
      </c>
      <c r="V23" s="106">
        <f>'Perbarui Centroid 2'!S5</f>
        <v>19.666666666666668</v>
      </c>
    </row>
    <row r="24" spans="1:22" ht="20.100000000000001" customHeight="1" x14ac:dyDescent="0.25">
      <c r="A24" s="101" t="s">
        <v>46</v>
      </c>
      <c r="B24" s="104" t="s">
        <v>14</v>
      </c>
      <c r="C24" s="102">
        <v>11974</v>
      </c>
      <c r="D24" s="102">
        <v>2234</v>
      </c>
      <c r="E24" s="102">
        <v>444</v>
      </c>
      <c r="F24" s="102">
        <v>1</v>
      </c>
      <c r="G24" s="58">
        <f t="shared" si="0"/>
        <v>14653</v>
      </c>
      <c r="H24" s="29"/>
      <c r="I24" s="133" t="s">
        <v>14</v>
      </c>
      <c r="J24" s="134">
        <f t="shared" si="1"/>
        <v>9642.0552269731379</v>
      </c>
      <c r="K24" s="134">
        <f t="shared" si="2"/>
        <v>1252.7679912896888</v>
      </c>
      <c r="L24" s="134">
        <f t="shared" si="3"/>
        <v>13358.338804067174</v>
      </c>
      <c r="M24" s="134">
        <f t="shared" si="4"/>
        <v>1252.7679912896888</v>
      </c>
      <c r="N24" s="135" t="str">
        <f t="shared" si="5"/>
        <v>Cluster 2</v>
      </c>
      <c r="O24" s="134">
        <f t="shared" si="6"/>
        <v>1569427.6400000018</v>
      </c>
      <c r="P24" s="29"/>
      <c r="Q24" s="16"/>
      <c r="R24" s="90"/>
      <c r="S24" s="93"/>
      <c r="T24" s="16"/>
      <c r="U24" s="90"/>
      <c r="V24" s="93"/>
    </row>
    <row r="25" spans="1:22" ht="20.100000000000001" customHeight="1" x14ac:dyDescent="0.25">
      <c r="A25" s="101" t="s">
        <v>47</v>
      </c>
      <c r="B25" s="104" t="s">
        <v>15</v>
      </c>
      <c r="C25" s="102">
        <v>17401</v>
      </c>
      <c r="D25" s="102">
        <v>2522</v>
      </c>
      <c r="E25" s="102">
        <v>374</v>
      </c>
      <c r="F25" s="102">
        <v>5</v>
      </c>
      <c r="G25" s="58">
        <f t="shared" si="0"/>
        <v>20302</v>
      </c>
      <c r="H25" s="29"/>
      <c r="I25" s="137" t="s">
        <v>15</v>
      </c>
      <c r="J25" s="134">
        <f t="shared" si="1"/>
        <v>4226.6230018775041</v>
      </c>
      <c r="K25" s="134">
        <f t="shared" si="2"/>
        <v>6556.7367066247225</v>
      </c>
      <c r="L25" s="134">
        <f t="shared" si="3"/>
        <v>7925.5950310930475</v>
      </c>
      <c r="M25" s="134">
        <f t="shared" si="4"/>
        <v>4226.6230018775041</v>
      </c>
      <c r="N25" s="135" t="str">
        <f t="shared" si="5"/>
        <v>Cluster 1</v>
      </c>
      <c r="O25" s="134">
        <f t="shared" si="6"/>
        <v>17864342.000000004</v>
      </c>
      <c r="P25" s="29"/>
      <c r="Q25" s="29"/>
      <c r="R25" s="29"/>
      <c r="S25" s="29"/>
      <c r="T25" s="29"/>
      <c r="U25" s="29"/>
      <c r="V25" s="29"/>
    </row>
    <row r="26" spans="1:22" ht="20.100000000000001" customHeight="1" x14ac:dyDescent="0.25">
      <c r="A26" s="101" t="s">
        <v>48</v>
      </c>
      <c r="B26" s="104" t="s">
        <v>16</v>
      </c>
      <c r="C26" s="102">
        <v>7982</v>
      </c>
      <c r="D26" s="102">
        <v>1434</v>
      </c>
      <c r="E26" s="102">
        <v>54</v>
      </c>
      <c r="F26" s="102">
        <v>10</v>
      </c>
      <c r="G26" s="58">
        <f t="shared" si="0"/>
        <v>9480</v>
      </c>
      <c r="H26" s="29"/>
      <c r="I26" s="133" t="s">
        <v>16</v>
      </c>
      <c r="J26" s="134">
        <f t="shared" si="1"/>
        <v>13652.378181108228</v>
      </c>
      <c r="K26" s="134">
        <f t="shared" si="2"/>
        <v>2934.9766109232733</v>
      </c>
      <c r="L26" s="134">
        <f t="shared" si="3"/>
        <v>17401.253476407579</v>
      </c>
      <c r="M26" s="134">
        <f t="shared" si="4"/>
        <v>2934.9766109232733</v>
      </c>
      <c r="N26" s="135" t="str">
        <f t="shared" si="5"/>
        <v>Cluster 2</v>
      </c>
      <c r="O26" s="134">
        <f t="shared" si="6"/>
        <v>8614087.7066666633</v>
      </c>
      <c r="P26" s="29"/>
      <c r="Q26" s="29"/>
      <c r="R26" s="29"/>
      <c r="S26" s="29"/>
      <c r="T26" s="29"/>
      <c r="U26" s="29"/>
      <c r="V26" s="29"/>
    </row>
    <row r="27" spans="1:22" ht="20.100000000000001" customHeight="1" x14ac:dyDescent="0.25">
      <c r="A27" s="101" t="s">
        <v>49</v>
      </c>
      <c r="B27" s="104" t="s">
        <v>17</v>
      </c>
      <c r="C27" s="102">
        <v>15118</v>
      </c>
      <c r="D27" s="102">
        <v>2573</v>
      </c>
      <c r="E27" s="102">
        <v>70</v>
      </c>
      <c r="F27" s="102">
        <v>5</v>
      </c>
      <c r="G27" s="58">
        <f t="shared" si="0"/>
        <v>17766</v>
      </c>
      <c r="H27" s="29"/>
      <c r="I27" s="133" t="s">
        <v>17</v>
      </c>
      <c r="J27" s="134">
        <f t="shared" si="1"/>
        <v>6500.2247653446566</v>
      </c>
      <c r="K27" s="134">
        <f t="shared" si="2"/>
        <v>4314.8338059922235</v>
      </c>
      <c r="L27" s="134">
        <f t="shared" si="3"/>
        <v>10194.721805742754</v>
      </c>
      <c r="M27" s="134">
        <f t="shared" si="4"/>
        <v>4314.8338059922235</v>
      </c>
      <c r="N27" s="135" t="str">
        <f t="shared" si="5"/>
        <v>Cluster 2</v>
      </c>
      <c r="O27" s="134">
        <f t="shared" si="6"/>
        <v>18617790.773333337</v>
      </c>
      <c r="P27" s="29"/>
      <c r="Q27" s="29"/>
      <c r="R27" s="29"/>
      <c r="S27" s="29"/>
      <c r="T27" s="29"/>
      <c r="U27" s="29"/>
      <c r="V27" s="29"/>
    </row>
    <row r="28" spans="1:22" ht="20.100000000000001" customHeight="1" x14ac:dyDescent="0.25">
      <c r="A28" s="101" t="s">
        <v>50</v>
      </c>
      <c r="B28" s="104" t="s">
        <v>18</v>
      </c>
      <c r="C28" s="102">
        <v>6205</v>
      </c>
      <c r="D28" s="102">
        <v>217</v>
      </c>
      <c r="E28" s="102">
        <v>63</v>
      </c>
      <c r="F28" s="102">
        <v>1</v>
      </c>
      <c r="G28" s="58">
        <f t="shared" si="0"/>
        <v>6486</v>
      </c>
      <c r="H28" s="29"/>
      <c r="I28" s="133" t="s">
        <v>18</v>
      </c>
      <c r="J28" s="134">
        <f t="shared" si="1"/>
        <v>15538.366773892294</v>
      </c>
      <c r="K28" s="134">
        <f t="shared" si="2"/>
        <v>4912.9841277985006</v>
      </c>
      <c r="L28" s="134">
        <f t="shared" si="3"/>
        <v>19320.035373871517</v>
      </c>
      <c r="M28" s="134">
        <f t="shared" si="4"/>
        <v>4912.9841277985006</v>
      </c>
      <c r="N28" s="135" t="str">
        <f t="shared" si="5"/>
        <v>Cluster 2</v>
      </c>
      <c r="O28" s="134">
        <f t="shared" si="6"/>
        <v>24137413.039999995</v>
      </c>
      <c r="P28" s="29"/>
      <c r="Q28" s="29"/>
      <c r="R28" s="29"/>
      <c r="S28" s="29"/>
      <c r="T28" s="29"/>
      <c r="U28" s="29"/>
      <c r="V28" s="29"/>
    </row>
    <row r="29" spans="1:22" ht="20.100000000000001" customHeight="1" x14ac:dyDescent="0.25">
      <c r="A29" s="101" t="s">
        <v>51</v>
      </c>
      <c r="B29" s="104" t="s">
        <v>31</v>
      </c>
      <c r="C29" s="102">
        <v>9569</v>
      </c>
      <c r="D29" s="102">
        <v>906</v>
      </c>
      <c r="E29" s="102">
        <v>84</v>
      </c>
      <c r="F29" s="102">
        <v>3</v>
      </c>
      <c r="G29" s="58">
        <f t="shared" si="0"/>
        <v>10562</v>
      </c>
      <c r="H29" s="29"/>
      <c r="I29" s="133" t="s">
        <v>31</v>
      </c>
      <c r="J29" s="134">
        <f t="shared" si="1"/>
        <v>12115.57683315161</v>
      </c>
      <c r="K29" s="134">
        <f t="shared" si="2"/>
        <v>1526.8119203097669</v>
      </c>
      <c r="L29" s="134">
        <f t="shared" si="3"/>
        <v>15890.775400010121</v>
      </c>
      <c r="M29" s="134">
        <f t="shared" si="4"/>
        <v>1526.8119203097669</v>
      </c>
      <c r="N29" s="135" t="str">
        <f t="shared" si="5"/>
        <v>Cluster 2</v>
      </c>
      <c r="O29" s="134">
        <f t="shared" si="6"/>
        <v>2331154.6399999983</v>
      </c>
      <c r="P29" s="29"/>
      <c r="Q29" s="29"/>
      <c r="R29" s="29"/>
      <c r="S29" s="29"/>
      <c r="T29" s="29"/>
      <c r="U29" s="29"/>
      <c r="V29" s="29"/>
    </row>
    <row r="30" spans="1:22" ht="20.100000000000001" customHeight="1" x14ac:dyDescent="0.25">
      <c r="A30" s="101" t="s">
        <v>52</v>
      </c>
      <c r="B30" s="104" t="s">
        <v>19</v>
      </c>
      <c r="C30" s="102">
        <v>23324</v>
      </c>
      <c r="D30" s="102">
        <v>914</v>
      </c>
      <c r="E30" s="102">
        <v>36</v>
      </c>
      <c r="F30" s="102">
        <v>10</v>
      </c>
      <c r="G30" s="58">
        <f t="shared" si="0"/>
        <v>24284</v>
      </c>
      <c r="H30" s="29"/>
      <c r="I30" s="137" t="s">
        <v>19</v>
      </c>
      <c r="J30" s="134">
        <f t="shared" si="1"/>
        <v>2172.9910262124877</v>
      </c>
      <c r="K30" s="134">
        <f t="shared" si="2"/>
        <v>12437.996032587671</v>
      </c>
      <c r="L30" s="134">
        <f t="shared" si="3"/>
        <v>3018.107770008683</v>
      </c>
      <c r="M30" s="134">
        <f t="shared" si="4"/>
        <v>2172.9910262124877</v>
      </c>
      <c r="N30" s="135" t="str">
        <f t="shared" si="5"/>
        <v>Cluster 1</v>
      </c>
      <c r="O30" s="134">
        <f t="shared" si="6"/>
        <v>4721890</v>
      </c>
      <c r="P30" s="29"/>
      <c r="Q30" s="29"/>
      <c r="R30" s="29"/>
      <c r="S30" s="29"/>
      <c r="T30" s="29"/>
      <c r="U30" s="29"/>
      <c r="V30" s="29"/>
    </row>
    <row r="31" spans="1:22" ht="24.75" customHeight="1" x14ac:dyDescent="0.25">
      <c r="A31" s="29"/>
      <c r="B31" s="29"/>
      <c r="C31" s="29"/>
      <c r="D31" s="29"/>
      <c r="E31" s="29"/>
      <c r="F31" s="29"/>
      <c r="G31" s="29"/>
      <c r="H31" s="29"/>
      <c r="I31" s="170" t="s">
        <v>76</v>
      </c>
      <c r="J31" s="171"/>
      <c r="K31" s="171"/>
      <c r="L31" s="171"/>
      <c r="M31" s="171"/>
      <c r="N31" s="172"/>
      <c r="O31" s="138">
        <f>SUM(O10:O30)</f>
        <v>306960788.82670033</v>
      </c>
      <c r="P31" s="29"/>
      <c r="Q31" s="29"/>
      <c r="R31" s="29"/>
      <c r="S31" s="29"/>
      <c r="T31" s="29"/>
      <c r="U31" s="29"/>
      <c r="V31" s="29"/>
    </row>
    <row r="32" spans="1:22" ht="15.75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5.75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5.75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</sheetData>
  <mergeCells count="9">
    <mergeCell ref="A1:H3"/>
    <mergeCell ref="O2:O3"/>
    <mergeCell ref="I2:I3"/>
    <mergeCell ref="J2:J3"/>
    <mergeCell ref="I31:N31"/>
    <mergeCell ref="K2:K3"/>
    <mergeCell ref="L2:L3"/>
    <mergeCell ref="M2:M3"/>
    <mergeCell ref="N2:N3"/>
  </mergeCells>
  <pageMargins left="0.7" right="0.7" top="0.75" bottom="0.75" header="0.3" footer="0.3"/>
  <pageSetup scale="73" orientation="portrait" horizontalDpi="4294967293" r:id="rId1"/>
  <colBreaks count="2" manualBreakCount="2">
    <brk id="8" max="32" man="1"/>
    <brk id="15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view="pageBreakPreview" zoomScale="87" zoomScaleNormal="100" zoomScaleSheetLayoutView="87" workbookViewId="0">
      <selection activeCell="I15" sqref="I15"/>
    </sheetView>
  </sheetViews>
  <sheetFormatPr defaultRowHeight="15" x14ac:dyDescent="0.25"/>
  <cols>
    <col min="1" max="1" width="19.85546875" customWidth="1"/>
    <col min="4" max="4" width="11.140625" customWidth="1"/>
    <col min="5" max="5" width="11" customWidth="1"/>
    <col min="6" max="6" width="11.28515625" customWidth="1"/>
    <col min="8" max="8" width="18.42578125" customWidth="1"/>
    <col min="10" max="10" width="12.140625" bestFit="1" customWidth="1"/>
    <col min="11" max="11" width="11" bestFit="1" customWidth="1"/>
    <col min="12" max="12" width="9.42578125" bestFit="1" customWidth="1"/>
    <col min="13" max="13" width="11.7109375" customWidth="1"/>
    <col min="15" max="15" width="12.5703125" bestFit="1" customWidth="1"/>
    <col min="16" max="16" width="10.42578125" customWidth="1"/>
  </cols>
  <sheetData>
    <row r="2" spans="1:19" ht="29.25" customHeight="1" x14ac:dyDescent="0.25">
      <c r="A2" s="52" t="s">
        <v>0</v>
      </c>
      <c r="B2" s="52" t="s">
        <v>61</v>
      </c>
      <c r="C2" s="76" t="s">
        <v>22</v>
      </c>
      <c r="D2" s="107" t="s">
        <v>23</v>
      </c>
      <c r="E2" s="76" t="s">
        <v>24</v>
      </c>
      <c r="F2" s="76" t="s">
        <v>25</v>
      </c>
      <c r="H2" s="52" t="s">
        <v>0</v>
      </c>
      <c r="I2" s="52" t="s">
        <v>61</v>
      </c>
      <c r="J2" s="76" t="s">
        <v>22</v>
      </c>
      <c r="K2" s="107" t="s">
        <v>23</v>
      </c>
      <c r="L2" s="76" t="s">
        <v>24</v>
      </c>
      <c r="M2" s="76" t="s">
        <v>25</v>
      </c>
    </row>
    <row r="3" spans="1:19" ht="15.75" x14ac:dyDescent="0.25">
      <c r="A3" s="40" t="s">
        <v>6</v>
      </c>
      <c r="B3" s="27" t="s">
        <v>65</v>
      </c>
      <c r="C3" s="6">
        <v>20179</v>
      </c>
      <c r="D3" s="6">
        <v>3558</v>
      </c>
      <c r="E3" s="6">
        <v>94</v>
      </c>
      <c r="F3" s="6">
        <v>19</v>
      </c>
      <c r="H3" s="40" t="s">
        <v>6</v>
      </c>
      <c r="I3" s="27" t="s">
        <v>65</v>
      </c>
      <c r="J3" s="144">
        <v>20179</v>
      </c>
      <c r="K3" s="145">
        <v>3558</v>
      </c>
      <c r="L3" s="145">
        <v>94</v>
      </c>
      <c r="M3" s="145">
        <v>19</v>
      </c>
      <c r="O3" s="24" t="s">
        <v>72</v>
      </c>
      <c r="P3" s="32">
        <f>J7</f>
        <v>20557.75</v>
      </c>
      <c r="Q3" s="32">
        <f t="shared" ref="Q3:S3" si="0">K7</f>
        <v>2316.5</v>
      </c>
      <c r="R3" s="32">
        <f t="shared" si="0"/>
        <v>170.75</v>
      </c>
      <c r="S3" s="32">
        <f t="shared" si="0"/>
        <v>14</v>
      </c>
    </row>
    <row r="4" spans="1:19" ht="15.75" x14ac:dyDescent="0.25">
      <c r="A4" s="40" t="s">
        <v>30</v>
      </c>
      <c r="B4" s="27" t="s">
        <v>65</v>
      </c>
      <c r="C4" s="6">
        <v>21327</v>
      </c>
      <c r="D4" s="6">
        <v>2272</v>
      </c>
      <c r="E4" s="6">
        <v>179</v>
      </c>
      <c r="F4" s="6">
        <v>22</v>
      </c>
      <c r="H4" s="40" t="s">
        <v>30</v>
      </c>
      <c r="I4" s="27" t="s">
        <v>65</v>
      </c>
      <c r="J4" s="144">
        <v>21327</v>
      </c>
      <c r="K4" s="145">
        <v>2272</v>
      </c>
      <c r="L4" s="145">
        <v>179</v>
      </c>
      <c r="M4" s="145">
        <v>22</v>
      </c>
      <c r="O4" s="24" t="s">
        <v>73</v>
      </c>
      <c r="P4" s="32">
        <f>J25</f>
        <v>10443.857142857143</v>
      </c>
      <c r="Q4" s="32">
        <f t="shared" ref="Q4:S4" si="1">K25</f>
        <v>1571.4285714285713</v>
      </c>
      <c r="R4" s="32">
        <f t="shared" si="1"/>
        <v>158.92857142857142</v>
      </c>
      <c r="S4" s="32">
        <f t="shared" si="1"/>
        <v>5.9285714285714288</v>
      </c>
    </row>
    <row r="5" spans="1:19" ht="15.75" x14ac:dyDescent="0.25">
      <c r="A5" s="40" t="s">
        <v>15</v>
      </c>
      <c r="B5" s="27" t="s">
        <v>65</v>
      </c>
      <c r="C5" s="6">
        <v>17401</v>
      </c>
      <c r="D5" s="6">
        <v>2522</v>
      </c>
      <c r="E5" s="6">
        <v>374</v>
      </c>
      <c r="F5" s="6">
        <v>5</v>
      </c>
      <c r="H5" s="40" t="s">
        <v>15</v>
      </c>
      <c r="I5" s="27" t="s">
        <v>65</v>
      </c>
      <c r="J5" s="145">
        <v>17401</v>
      </c>
      <c r="K5" s="145">
        <v>2522</v>
      </c>
      <c r="L5" s="145">
        <v>374</v>
      </c>
      <c r="M5" s="145">
        <v>5</v>
      </c>
      <c r="O5" s="24" t="s">
        <v>74</v>
      </c>
      <c r="P5" s="33">
        <f>J32</f>
        <v>25293.333333333332</v>
      </c>
      <c r="Q5" s="33">
        <f t="shared" ref="Q5:S5" si="2">K32</f>
        <v>3199.6666666666665</v>
      </c>
      <c r="R5" s="33">
        <f t="shared" si="2"/>
        <v>115.66666666666667</v>
      </c>
      <c r="S5" s="33">
        <f t="shared" si="2"/>
        <v>19.666666666666668</v>
      </c>
    </row>
    <row r="6" spans="1:19" ht="15.75" x14ac:dyDescent="0.25">
      <c r="A6" s="40" t="s">
        <v>19</v>
      </c>
      <c r="B6" s="27" t="s">
        <v>65</v>
      </c>
      <c r="C6" s="6">
        <v>23324</v>
      </c>
      <c r="D6" s="6">
        <v>914</v>
      </c>
      <c r="E6" s="6">
        <v>36</v>
      </c>
      <c r="F6" s="6">
        <v>10</v>
      </c>
      <c r="H6" s="40" t="s">
        <v>19</v>
      </c>
      <c r="I6" s="27" t="s">
        <v>65</v>
      </c>
      <c r="J6" s="145">
        <v>23324</v>
      </c>
      <c r="K6" s="145">
        <v>914</v>
      </c>
      <c r="L6" s="145">
        <v>36</v>
      </c>
      <c r="M6" s="145">
        <v>10</v>
      </c>
    </row>
    <row r="7" spans="1:19" ht="15.75" x14ac:dyDescent="0.25">
      <c r="A7" s="38" t="s">
        <v>1</v>
      </c>
      <c r="B7" s="27" t="s">
        <v>63</v>
      </c>
      <c r="C7" s="108">
        <v>11760</v>
      </c>
      <c r="D7" s="7">
        <v>2634</v>
      </c>
      <c r="E7" s="7">
        <v>466</v>
      </c>
      <c r="F7" s="7">
        <v>11</v>
      </c>
      <c r="H7" s="168" t="s">
        <v>79</v>
      </c>
      <c r="I7" s="168"/>
      <c r="J7" s="148">
        <f>AVERAGE(J3:J6)</f>
        <v>20557.75</v>
      </c>
      <c r="K7" s="148">
        <f t="shared" ref="K7:M7" si="3">AVERAGE(K3:K6)</f>
        <v>2316.5</v>
      </c>
      <c r="L7" s="148">
        <f t="shared" si="3"/>
        <v>170.75</v>
      </c>
      <c r="M7" s="148">
        <f t="shared" si="3"/>
        <v>14</v>
      </c>
    </row>
    <row r="8" spans="1:19" ht="15.75" x14ac:dyDescent="0.25">
      <c r="A8" s="38" t="s">
        <v>2</v>
      </c>
      <c r="B8" s="27" t="s">
        <v>63</v>
      </c>
      <c r="C8" s="108">
        <v>9719</v>
      </c>
      <c r="D8" s="7">
        <v>3110</v>
      </c>
      <c r="E8" s="7">
        <v>411</v>
      </c>
      <c r="F8" s="7">
        <v>4</v>
      </c>
    </row>
    <row r="9" spans="1:19" ht="15.75" x14ac:dyDescent="0.25">
      <c r="A9" s="38" t="s">
        <v>3</v>
      </c>
      <c r="B9" s="27" t="s">
        <v>63</v>
      </c>
      <c r="C9" s="108">
        <v>15366</v>
      </c>
      <c r="D9" s="7">
        <v>634</v>
      </c>
      <c r="E9" s="7">
        <v>54</v>
      </c>
      <c r="F9" s="7">
        <v>11</v>
      </c>
    </row>
    <row r="10" spans="1:19" ht="31.5" x14ac:dyDescent="0.25">
      <c r="A10" s="38" t="s">
        <v>4</v>
      </c>
      <c r="B10" s="27" t="s">
        <v>63</v>
      </c>
      <c r="C10" s="108">
        <v>15005</v>
      </c>
      <c r="D10" s="7">
        <v>1029</v>
      </c>
      <c r="E10" s="7">
        <v>31</v>
      </c>
      <c r="F10" s="7">
        <v>6</v>
      </c>
      <c r="H10" s="52" t="s">
        <v>0</v>
      </c>
      <c r="I10" s="52" t="s">
        <v>61</v>
      </c>
      <c r="J10" s="76" t="s">
        <v>22</v>
      </c>
      <c r="K10" s="107" t="s">
        <v>23</v>
      </c>
      <c r="L10" s="76" t="s">
        <v>24</v>
      </c>
      <c r="M10" s="76" t="s">
        <v>25</v>
      </c>
    </row>
    <row r="11" spans="1:19" ht="15.75" x14ac:dyDescent="0.25">
      <c r="A11" s="38" t="s">
        <v>7</v>
      </c>
      <c r="B11" s="27" t="s">
        <v>63</v>
      </c>
      <c r="C11" s="108">
        <v>2381</v>
      </c>
      <c r="D11" s="7">
        <v>2744</v>
      </c>
      <c r="E11" s="7">
        <v>84</v>
      </c>
      <c r="F11" s="7">
        <v>3</v>
      </c>
      <c r="H11" s="38" t="s">
        <v>1</v>
      </c>
      <c r="I11" s="1" t="s">
        <v>63</v>
      </c>
      <c r="J11" s="144">
        <v>11760</v>
      </c>
      <c r="K11" s="145">
        <v>2634</v>
      </c>
      <c r="L11" s="145">
        <v>466</v>
      </c>
      <c r="M11" s="145">
        <v>11</v>
      </c>
    </row>
    <row r="12" spans="1:19" ht="15.75" x14ac:dyDescent="0.25">
      <c r="A12" s="38" t="s">
        <v>8</v>
      </c>
      <c r="B12" s="27" t="s">
        <v>63</v>
      </c>
      <c r="C12" s="108">
        <v>5979</v>
      </c>
      <c r="D12" s="7">
        <v>1099</v>
      </c>
      <c r="E12" s="7">
        <v>94</v>
      </c>
      <c r="F12" s="7">
        <v>3</v>
      </c>
      <c r="H12" s="38" t="s">
        <v>2</v>
      </c>
      <c r="I12" s="1" t="s">
        <v>63</v>
      </c>
      <c r="J12" s="144">
        <v>9719</v>
      </c>
      <c r="K12" s="145">
        <v>3110</v>
      </c>
      <c r="L12" s="145">
        <v>411</v>
      </c>
      <c r="M12" s="145">
        <v>4</v>
      </c>
    </row>
    <row r="13" spans="1:19" ht="15.75" x14ac:dyDescent="0.25">
      <c r="A13" s="38" t="s">
        <v>9</v>
      </c>
      <c r="B13" s="27" t="s">
        <v>63</v>
      </c>
      <c r="C13" s="108">
        <v>4664</v>
      </c>
      <c r="D13" s="7">
        <v>899</v>
      </c>
      <c r="E13" s="7">
        <v>144</v>
      </c>
      <c r="F13" s="7">
        <v>2</v>
      </c>
      <c r="H13" s="38" t="s">
        <v>3</v>
      </c>
      <c r="I13" s="1" t="s">
        <v>63</v>
      </c>
      <c r="J13" s="144">
        <v>15366</v>
      </c>
      <c r="K13" s="145">
        <v>634</v>
      </c>
      <c r="L13" s="145">
        <v>54</v>
      </c>
      <c r="M13" s="145">
        <v>11</v>
      </c>
    </row>
    <row r="14" spans="1:19" ht="15.75" x14ac:dyDescent="0.25">
      <c r="A14" s="38" t="s">
        <v>11</v>
      </c>
      <c r="B14" s="27" t="s">
        <v>63</v>
      </c>
      <c r="C14" s="108">
        <v>15852</v>
      </c>
      <c r="D14" s="7">
        <v>969</v>
      </c>
      <c r="E14" s="7">
        <v>106</v>
      </c>
      <c r="F14" s="7">
        <v>11</v>
      </c>
      <c r="H14" s="38" t="s">
        <v>4</v>
      </c>
      <c r="I14" s="1" t="s">
        <v>63</v>
      </c>
      <c r="J14" s="144">
        <v>15005</v>
      </c>
      <c r="K14" s="145">
        <v>1029</v>
      </c>
      <c r="L14" s="145">
        <v>31</v>
      </c>
      <c r="M14" s="145">
        <v>6</v>
      </c>
    </row>
    <row r="15" spans="1:19" ht="15.75" x14ac:dyDescent="0.25">
      <c r="A15" s="38" t="s">
        <v>13</v>
      </c>
      <c r="B15" s="27" t="s">
        <v>63</v>
      </c>
      <c r="C15" s="108">
        <v>14640</v>
      </c>
      <c r="D15" s="7">
        <v>1518</v>
      </c>
      <c r="E15" s="7">
        <v>120</v>
      </c>
      <c r="F15" s="7">
        <v>12</v>
      </c>
      <c r="H15" s="38" t="s">
        <v>7</v>
      </c>
      <c r="I15" s="1" t="s">
        <v>63</v>
      </c>
      <c r="J15" s="144">
        <v>2381</v>
      </c>
      <c r="K15" s="145">
        <v>2744</v>
      </c>
      <c r="L15" s="145">
        <v>84</v>
      </c>
      <c r="M15" s="145">
        <v>3</v>
      </c>
    </row>
    <row r="16" spans="1:19" ht="15.75" x14ac:dyDescent="0.25">
      <c r="A16" s="38" t="s">
        <v>14</v>
      </c>
      <c r="B16" s="27" t="s">
        <v>63</v>
      </c>
      <c r="C16" s="108">
        <v>11974</v>
      </c>
      <c r="D16" s="7">
        <v>2234</v>
      </c>
      <c r="E16" s="7">
        <v>444</v>
      </c>
      <c r="F16" s="7">
        <v>1</v>
      </c>
      <c r="H16" s="38" t="s">
        <v>8</v>
      </c>
      <c r="I16" s="1" t="s">
        <v>63</v>
      </c>
      <c r="J16" s="144">
        <v>5979</v>
      </c>
      <c r="K16" s="145">
        <v>1099</v>
      </c>
      <c r="L16" s="145">
        <v>94</v>
      </c>
      <c r="M16" s="145">
        <v>3</v>
      </c>
    </row>
    <row r="17" spans="1:15" ht="15.75" x14ac:dyDescent="0.25">
      <c r="A17" s="38" t="s">
        <v>16</v>
      </c>
      <c r="B17" s="27" t="s">
        <v>63</v>
      </c>
      <c r="C17" s="108">
        <v>7982</v>
      </c>
      <c r="D17" s="7">
        <v>1434</v>
      </c>
      <c r="E17" s="7">
        <v>54</v>
      </c>
      <c r="F17" s="7">
        <v>10</v>
      </c>
      <c r="H17" s="38" t="s">
        <v>9</v>
      </c>
      <c r="I17" s="1" t="s">
        <v>63</v>
      </c>
      <c r="J17" s="144">
        <v>4664</v>
      </c>
      <c r="K17" s="145">
        <v>899</v>
      </c>
      <c r="L17" s="145">
        <v>144</v>
      </c>
      <c r="M17" s="145">
        <v>2</v>
      </c>
    </row>
    <row r="18" spans="1:15" ht="15.75" x14ac:dyDescent="0.25">
      <c r="A18" s="38" t="s">
        <v>17</v>
      </c>
      <c r="B18" s="27" t="s">
        <v>63</v>
      </c>
      <c r="C18" s="108">
        <v>15118</v>
      </c>
      <c r="D18" s="7">
        <v>2573</v>
      </c>
      <c r="E18" s="7">
        <v>70</v>
      </c>
      <c r="F18" s="7">
        <v>5</v>
      </c>
      <c r="H18" s="38" t="s">
        <v>11</v>
      </c>
      <c r="I18" s="1" t="s">
        <v>63</v>
      </c>
      <c r="J18" s="144">
        <v>15852</v>
      </c>
      <c r="K18" s="145">
        <v>969</v>
      </c>
      <c r="L18" s="145">
        <v>106</v>
      </c>
      <c r="M18" s="145">
        <v>11</v>
      </c>
    </row>
    <row r="19" spans="1:15" ht="15.75" x14ac:dyDescent="0.25">
      <c r="A19" s="38" t="s">
        <v>18</v>
      </c>
      <c r="B19" s="27" t="s">
        <v>63</v>
      </c>
      <c r="C19" s="108">
        <v>6205</v>
      </c>
      <c r="D19" s="7">
        <v>217</v>
      </c>
      <c r="E19" s="7">
        <v>63</v>
      </c>
      <c r="F19" s="7">
        <v>1</v>
      </c>
      <c r="H19" s="38" t="s">
        <v>13</v>
      </c>
      <c r="I19" s="1" t="s">
        <v>63</v>
      </c>
      <c r="J19" s="144">
        <v>14640</v>
      </c>
      <c r="K19" s="145">
        <v>1518</v>
      </c>
      <c r="L19" s="145">
        <v>120</v>
      </c>
      <c r="M19" s="145">
        <v>12</v>
      </c>
    </row>
    <row r="20" spans="1:15" ht="15.75" x14ac:dyDescent="0.25">
      <c r="A20" s="38" t="s">
        <v>31</v>
      </c>
      <c r="B20" s="27" t="s">
        <v>63</v>
      </c>
      <c r="C20" s="108">
        <v>9569</v>
      </c>
      <c r="D20" s="7">
        <v>906</v>
      </c>
      <c r="E20" s="7">
        <v>84</v>
      </c>
      <c r="F20" s="7">
        <v>3</v>
      </c>
      <c r="H20" s="38" t="s">
        <v>14</v>
      </c>
      <c r="I20" s="1" t="s">
        <v>63</v>
      </c>
      <c r="J20" s="144">
        <v>11974</v>
      </c>
      <c r="K20" s="145">
        <v>2234</v>
      </c>
      <c r="L20" s="145">
        <v>444</v>
      </c>
      <c r="M20" s="145">
        <v>1</v>
      </c>
    </row>
    <row r="21" spans="1:15" ht="15.75" x14ac:dyDescent="0.25">
      <c r="A21" s="39" t="s">
        <v>5</v>
      </c>
      <c r="B21" s="27" t="s">
        <v>64</v>
      </c>
      <c r="C21" s="109">
        <v>23798</v>
      </c>
      <c r="D21" s="8">
        <v>3853</v>
      </c>
      <c r="E21" s="8">
        <v>127</v>
      </c>
      <c r="F21" s="8">
        <v>15</v>
      </c>
      <c r="H21" s="38" t="s">
        <v>16</v>
      </c>
      <c r="I21" s="1" t="s">
        <v>63</v>
      </c>
      <c r="J21" s="144">
        <v>7982</v>
      </c>
      <c r="K21" s="145">
        <v>1434</v>
      </c>
      <c r="L21" s="145">
        <v>54</v>
      </c>
      <c r="M21" s="145">
        <v>10</v>
      </c>
    </row>
    <row r="22" spans="1:15" ht="15.75" x14ac:dyDescent="0.25">
      <c r="A22" s="39" t="s">
        <v>10</v>
      </c>
      <c r="B22" s="27" t="s">
        <v>64</v>
      </c>
      <c r="C22" s="109">
        <v>25477</v>
      </c>
      <c r="D22" s="8">
        <v>3193</v>
      </c>
      <c r="E22" s="8">
        <v>104</v>
      </c>
      <c r="F22" s="8">
        <v>11</v>
      </c>
      <c r="H22" s="38" t="s">
        <v>17</v>
      </c>
      <c r="I22" s="1" t="s">
        <v>63</v>
      </c>
      <c r="J22" s="144">
        <v>15118</v>
      </c>
      <c r="K22" s="145">
        <v>2573</v>
      </c>
      <c r="L22" s="145">
        <v>70</v>
      </c>
      <c r="M22" s="145">
        <v>5</v>
      </c>
    </row>
    <row r="23" spans="1:15" ht="15.75" x14ac:dyDescent="0.25">
      <c r="A23" s="39" t="s">
        <v>12</v>
      </c>
      <c r="B23" s="27" t="s">
        <v>64</v>
      </c>
      <c r="C23" s="109">
        <v>26605</v>
      </c>
      <c r="D23" s="8">
        <v>2553</v>
      </c>
      <c r="E23" s="8">
        <v>116</v>
      </c>
      <c r="F23" s="8">
        <v>33</v>
      </c>
      <c r="H23" s="38" t="s">
        <v>18</v>
      </c>
      <c r="I23" s="1" t="s">
        <v>63</v>
      </c>
      <c r="J23" s="144">
        <v>6205</v>
      </c>
      <c r="K23" s="145">
        <v>217</v>
      </c>
      <c r="L23" s="145">
        <v>63</v>
      </c>
      <c r="M23" s="145">
        <v>1</v>
      </c>
    </row>
    <row r="24" spans="1:15" ht="15.75" x14ac:dyDescent="0.25">
      <c r="H24" s="38" t="s">
        <v>31</v>
      </c>
      <c r="I24" s="1" t="s">
        <v>63</v>
      </c>
      <c r="J24" s="144">
        <v>9569</v>
      </c>
      <c r="K24" s="145">
        <v>906</v>
      </c>
      <c r="L24" s="145">
        <v>84</v>
      </c>
      <c r="M24" s="145">
        <v>3</v>
      </c>
    </row>
    <row r="25" spans="1:15" ht="15.75" x14ac:dyDescent="0.25">
      <c r="H25" s="168" t="s">
        <v>79</v>
      </c>
      <c r="I25" s="168"/>
      <c r="J25" s="110">
        <f>AVERAGE(J11:J24)</f>
        <v>10443.857142857143</v>
      </c>
      <c r="K25" s="110">
        <f t="shared" ref="K25:M25" si="4">AVERAGE(K11:K24)</f>
        <v>1571.4285714285713</v>
      </c>
      <c r="L25" s="110">
        <f t="shared" si="4"/>
        <v>158.92857142857142</v>
      </c>
      <c r="M25" s="110">
        <f t="shared" si="4"/>
        <v>5.9285714285714288</v>
      </c>
    </row>
    <row r="26" spans="1:15" ht="15.75" x14ac:dyDescent="0.25">
      <c r="F26" s="157"/>
      <c r="O26" s="158"/>
    </row>
    <row r="27" spans="1:15" x14ac:dyDescent="0.25">
      <c r="O27" s="158"/>
    </row>
    <row r="28" spans="1:15" ht="31.5" x14ac:dyDescent="0.25">
      <c r="H28" s="52" t="s">
        <v>0</v>
      </c>
      <c r="I28" s="52" t="s">
        <v>61</v>
      </c>
      <c r="J28" s="76" t="s">
        <v>22</v>
      </c>
      <c r="K28" s="107" t="s">
        <v>23</v>
      </c>
      <c r="L28" s="76" t="s">
        <v>24</v>
      </c>
      <c r="M28" s="76" t="s">
        <v>25</v>
      </c>
    </row>
    <row r="29" spans="1:15" ht="15.75" x14ac:dyDescent="0.25">
      <c r="H29" s="39" t="s">
        <v>5</v>
      </c>
      <c r="I29" s="27" t="s">
        <v>64</v>
      </c>
      <c r="J29" s="144">
        <v>23798</v>
      </c>
      <c r="K29" s="145">
        <v>3853</v>
      </c>
      <c r="L29" s="145">
        <v>127</v>
      </c>
      <c r="M29" s="145">
        <v>15</v>
      </c>
    </row>
    <row r="30" spans="1:15" ht="15.75" x14ac:dyDescent="0.25">
      <c r="H30" s="39" t="s">
        <v>10</v>
      </c>
      <c r="I30" s="27" t="s">
        <v>64</v>
      </c>
      <c r="J30" s="144">
        <v>25477</v>
      </c>
      <c r="K30" s="145">
        <v>3193</v>
      </c>
      <c r="L30" s="145">
        <v>104</v>
      </c>
      <c r="M30" s="145">
        <v>11</v>
      </c>
    </row>
    <row r="31" spans="1:15" ht="15.75" x14ac:dyDescent="0.25">
      <c r="H31" s="39" t="s">
        <v>12</v>
      </c>
      <c r="I31" s="27" t="s">
        <v>64</v>
      </c>
      <c r="J31" s="144">
        <v>26605</v>
      </c>
      <c r="K31" s="145">
        <v>2553</v>
      </c>
      <c r="L31" s="145">
        <v>116</v>
      </c>
      <c r="M31" s="145">
        <v>33</v>
      </c>
    </row>
    <row r="32" spans="1:15" ht="15.75" x14ac:dyDescent="0.25">
      <c r="H32" s="168" t="s">
        <v>79</v>
      </c>
      <c r="I32" s="168"/>
      <c r="J32" s="111">
        <f>AVERAGE(J29:J31)</f>
        <v>25293.333333333332</v>
      </c>
      <c r="K32" s="111">
        <f t="shared" ref="K32:M32" si="5">AVERAGE(K29:K31)</f>
        <v>3199.6666666666665</v>
      </c>
      <c r="L32" s="111">
        <f t="shared" si="5"/>
        <v>115.66666666666667</v>
      </c>
      <c r="M32" s="111">
        <f t="shared" si="5"/>
        <v>19.666666666666668</v>
      </c>
    </row>
  </sheetData>
  <sortState ref="A7:G27">
    <sortCondition ref="B6"/>
  </sortState>
  <mergeCells count="3">
    <mergeCell ref="H7:I7"/>
    <mergeCell ref="H25:I25"/>
    <mergeCell ref="H32:I32"/>
  </mergeCells>
  <pageMargins left="0.7" right="0.7" top="0.75" bottom="0.75" header="0.3" footer="0.3"/>
  <pageSetup scale="75" orientation="portrait" horizontalDpi="4294967293" r:id="rId1"/>
  <colBreaks count="2" manualBreakCount="2">
    <brk id="7" max="32" man="1"/>
    <brk id="14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view="pageBreakPreview" zoomScale="71" zoomScaleNormal="91" zoomScaleSheetLayoutView="71" workbookViewId="0">
      <selection sqref="A1:H3"/>
    </sheetView>
  </sheetViews>
  <sheetFormatPr defaultRowHeight="15" x14ac:dyDescent="0.25"/>
  <cols>
    <col min="1" max="1" width="9.5703125" customWidth="1"/>
    <col min="2" max="2" width="19.7109375" customWidth="1"/>
    <col min="3" max="3" width="12.85546875" customWidth="1"/>
    <col min="4" max="4" width="15.7109375" customWidth="1"/>
    <col min="5" max="5" width="12.42578125" customWidth="1"/>
    <col min="6" max="6" width="13.5703125" customWidth="1"/>
    <col min="7" max="7" width="12.85546875" customWidth="1"/>
    <col min="8" max="8" width="15.7109375" customWidth="1"/>
    <col min="9" max="9" width="18.5703125" customWidth="1"/>
    <col min="10" max="13" width="15.7109375" customWidth="1"/>
    <col min="14" max="14" width="9.28515625" bestFit="1" customWidth="1"/>
    <col min="15" max="15" width="19.5703125" customWidth="1"/>
    <col min="16" max="16" width="11.28515625" customWidth="1"/>
    <col min="17" max="17" width="12.42578125" customWidth="1"/>
    <col min="19" max="19" width="20.140625" customWidth="1"/>
    <col min="20" max="20" width="12.85546875" customWidth="1"/>
    <col min="21" max="21" width="13.85546875" customWidth="1"/>
    <col min="22" max="22" width="9.42578125" bestFit="1" customWidth="1"/>
  </cols>
  <sheetData>
    <row r="1" spans="1:24" ht="27.75" customHeight="1" x14ac:dyDescent="0.25">
      <c r="A1" s="178" t="s">
        <v>84</v>
      </c>
      <c r="B1" s="178"/>
      <c r="C1" s="178"/>
      <c r="D1" s="178"/>
      <c r="E1" s="178"/>
      <c r="F1" s="178"/>
      <c r="G1" s="178"/>
      <c r="H1" s="179"/>
      <c r="I1" s="52" t="s">
        <v>53</v>
      </c>
      <c r="J1" s="52" t="s">
        <v>0</v>
      </c>
      <c r="K1" s="99" t="s">
        <v>26</v>
      </c>
      <c r="L1" s="99" t="s">
        <v>27</v>
      </c>
      <c r="M1" s="99" t="s">
        <v>28</v>
      </c>
      <c r="N1" s="121" t="s">
        <v>29</v>
      </c>
      <c r="O1" s="123"/>
      <c r="P1" s="114"/>
      <c r="Q1" s="114"/>
      <c r="R1" s="114"/>
      <c r="S1" s="114"/>
      <c r="T1" s="114"/>
      <c r="U1" s="114"/>
      <c r="V1" s="114"/>
      <c r="W1" s="114"/>
    </row>
    <row r="2" spans="1:24" ht="15.75" customHeight="1" x14ac:dyDescent="0.25">
      <c r="A2" s="178"/>
      <c r="B2" s="178"/>
      <c r="C2" s="178"/>
      <c r="D2" s="178"/>
      <c r="E2" s="178"/>
      <c r="F2" s="178"/>
      <c r="G2" s="178"/>
      <c r="H2" s="179"/>
      <c r="I2" s="167" t="s">
        <v>54</v>
      </c>
      <c r="J2" s="162"/>
      <c r="K2" s="173">
        <f>'Perbarui Centroid 2'!P3</f>
        <v>20557.75</v>
      </c>
      <c r="L2" s="173">
        <f>'Perbarui Centroid 2'!Q3</f>
        <v>2316.5</v>
      </c>
      <c r="M2" s="173">
        <f>'Perbarui Centroid 2'!R3</f>
        <v>170.75</v>
      </c>
      <c r="N2" s="174">
        <f>'Perbarui Centroid 2'!S3</f>
        <v>14</v>
      </c>
      <c r="O2" s="175"/>
      <c r="P2" s="114"/>
      <c r="Q2" s="114"/>
      <c r="R2" s="114"/>
      <c r="S2" s="114"/>
      <c r="T2" s="114"/>
      <c r="U2" s="114"/>
      <c r="V2" s="100"/>
      <c r="W2" s="100"/>
      <c r="X2" s="97"/>
    </row>
    <row r="3" spans="1:24" ht="15.75" x14ac:dyDescent="0.25">
      <c r="A3" s="178"/>
      <c r="B3" s="178"/>
      <c r="C3" s="178"/>
      <c r="D3" s="178"/>
      <c r="E3" s="178"/>
      <c r="F3" s="178"/>
      <c r="G3" s="178"/>
      <c r="H3" s="179"/>
      <c r="I3" s="167"/>
      <c r="J3" s="163"/>
      <c r="K3" s="173"/>
      <c r="L3" s="173"/>
      <c r="M3" s="173"/>
      <c r="N3" s="174"/>
      <c r="O3" s="175"/>
      <c r="P3" s="114"/>
      <c r="Q3" s="115"/>
      <c r="R3" s="115"/>
      <c r="S3" s="115"/>
      <c r="T3" s="115"/>
      <c r="U3" s="114"/>
      <c r="V3" s="129"/>
      <c r="W3" s="129"/>
      <c r="X3" s="97"/>
    </row>
    <row r="4" spans="1:24" ht="15.75" x14ac:dyDescent="0.25">
      <c r="A4" s="114"/>
      <c r="B4" s="114"/>
      <c r="C4" s="114"/>
      <c r="D4" s="114"/>
      <c r="E4" s="114"/>
      <c r="F4" s="114"/>
      <c r="G4" s="114"/>
      <c r="H4" s="114"/>
      <c r="I4" s="2" t="s">
        <v>55</v>
      </c>
      <c r="J4" s="71"/>
      <c r="K4" s="26">
        <f>'Perbarui Centroid 2'!P4</f>
        <v>10443.857142857143</v>
      </c>
      <c r="L4" s="26">
        <f>'Perbarui Centroid 2'!Q4</f>
        <v>1571.4285714285713</v>
      </c>
      <c r="M4" s="26">
        <f>'Perbarui Centroid 2'!R4</f>
        <v>158.92857142857142</v>
      </c>
      <c r="N4" s="122">
        <f>'Perbarui Centroid 2'!S4</f>
        <v>5.9285714285714288</v>
      </c>
      <c r="O4" s="124"/>
      <c r="P4" s="114"/>
      <c r="Q4" s="115"/>
      <c r="R4" s="115"/>
      <c r="S4" s="115"/>
      <c r="T4" s="115"/>
      <c r="U4" s="114"/>
      <c r="V4" s="128"/>
      <c r="W4" s="128"/>
    </row>
    <row r="5" spans="1:24" ht="15.75" x14ac:dyDescent="0.25">
      <c r="A5" s="114"/>
      <c r="B5" s="114"/>
      <c r="C5" s="114"/>
      <c r="D5" s="114"/>
      <c r="E5" s="114"/>
      <c r="F5" s="114"/>
      <c r="G5" s="114"/>
      <c r="H5" s="114"/>
      <c r="I5" s="2" t="s">
        <v>56</v>
      </c>
      <c r="J5" s="72"/>
      <c r="K5" s="26">
        <f>'Perbarui Centroid 2'!P5</f>
        <v>25293.333333333332</v>
      </c>
      <c r="L5" s="26">
        <f>'Perbarui Centroid 2'!Q5</f>
        <v>3199.6666666666665</v>
      </c>
      <c r="M5" s="26">
        <f>'Perbarui Centroid 2'!R5</f>
        <v>115.66666666666667</v>
      </c>
      <c r="N5" s="122">
        <f>'Perbarui Centroid 2'!S5</f>
        <v>19.666666666666668</v>
      </c>
      <c r="O5" s="124"/>
      <c r="P5" s="114"/>
      <c r="Q5" s="115"/>
      <c r="R5" s="115"/>
      <c r="S5" s="115"/>
      <c r="T5" s="115"/>
      <c r="U5" s="114"/>
      <c r="V5" s="114"/>
      <c r="W5" s="114"/>
    </row>
    <row r="6" spans="1:24" ht="15.75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</row>
    <row r="7" spans="1:24" ht="15.75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</row>
    <row r="8" spans="1:24" ht="15.75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</row>
    <row r="9" spans="1:24" ht="31.5" customHeight="1" x14ac:dyDescent="0.25">
      <c r="A9" s="48" t="s">
        <v>20</v>
      </c>
      <c r="B9" s="48" t="s">
        <v>0</v>
      </c>
      <c r="C9" s="48" t="s">
        <v>22</v>
      </c>
      <c r="D9" s="49" t="s">
        <v>66</v>
      </c>
      <c r="E9" s="48" t="s">
        <v>24</v>
      </c>
      <c r="F9" s="50" t="s">
        <v>25</v>
      </c>
      <c r="G9" s="51" t="s">
        <v>21</v>
      </c>
      <c r="H9" s="114"/>
      <c r="I9" s="99" t="s">
        <v>0</v>
      </c>
      <c r="J9" s="64" t="s">
        <v>57</v>
      </c>
      <c r="K9" s="64" t="s">
        <v>58</v>
      </c>
      <c r="L9" s="64" t="s">
        <v>59</v>
      </c>
      <c r="M9" s="64" t="s">
        <v>60</v>
      </c>
      <c r="N9" s="64" t="s">
        <v>61</v>
      </c>
      <c r="O9" s="64" t="s">
        <v>62</v>
      </c>
      <c r="P9" s="114"/>
      <c r="Q9" s="114"/>
      <c r="R9" s="114"/>
      <c r="S9" s="114"/>
      <c r="T9" s="114"/>
      <c r="U9" s="114"/>
      <c r="V9" s="114"/>
      <c r="W9" s="114"/>
    </row>
    <row r="10" spans="1:24" ht="23.25" customHeight="1" x14ac:dyDescent="0.25">
      <c r="A10" s="101" t="s">
        <v>32</v>
      </c>
      <c r="B10" s="104" t="s">
        <v>1</v>
      </c>
      <c r="C10" s="4">
        <v>11760</v>
      </c>
      <c r="D10" s="4">
        <v>2634</v>
      </c>
      <c r="E10" s="4">
        <v>466</v>
      </c>
      <c r="F10" s="4">
        <v>11</v>
      </c>
      <c r="G10" s="112">
        <f t="shared" ref="G10:G30" si="0">SUM(C10:F10)</f>
        <v>14871</v>
      </c>
      <c r="H10" s="114"/>
      <c r="I10" s="59" t="s">
        <v>1</v>
      </c>
      <c r="J10" s="134">
        <f t="shared" ref="J10:J30" si="1">(((C10- $K$2)^2)+(( D10- $L$2)^2)+(( E10- $M$2)^2)+(( F10- $N$2)^2))^0.5</f>
        <v>8808.427378085149</v>
      </c>
      <c r="K10" s="134">
        <f t="shared" ref="K10:K30" si="2">(((C10- $K$4)^2)+(( D10- $L$4)^2)+(( E10- $M$4)^2)+(( F10- $N$4)^2))^0.5</f>
        <v>1719.1883674737746</v>
      </c>
      <c r="L10" s="134">
        <f t="shared" ref="L10:L30" si="3">(((C10- $K$5)^2)+(( D10- $L$5)^2)+(( E10- $M$5)^2)+(( F10- $N$5)^2))^0.5</f>
        <v>13549.682595708447</v>
      </c>
      <c r="M10" s="134">
        <f>MIN(J10:L10)</f>
        <v>1719.1883674737746</v>
      </c>
      <c r="N10" s="125" t="str">
        <f>IF(M10=J10,"Cluster 1",IF(M10=K10,"Cluster 2",IF(M10=L10,"Cluster 3")))</f>
        <v>Cluster 2</v>
      </c>
      <c r="O10" s="134">
        <f>M10^2</f>
        <v>2955608.6428571423</v>
      </c>
      <c r="P10" s="114"/>
      <c r="Q10" s="14"/>
      <c r="R10" s="114" t="s">
        <v>67</v>
      </c>
      <c r="S10" s="149">
        <f>SQRT(((K2-K4)^2)+((L2-L4)^2)+((M2-M4)^2)+((N2-N4)^2))</f>
        <v>10141.30982928593</v>
      </c>
      <c r="T10" s="150"/>
      <c r="U10" s="151"/>
      <c r="V10" s="151"/>
      <c r="W10" s="114"/>
    </row>
    <row r="11" spans="1:24" ht="15.75" x14ac:dyDescent="0.25">
      <c r="A11" s="101" t="s">
        <v>33</v>
      </c>
      <c r="B11" s="104" t="s">
        <v>2</v>
      </c>
      <c r="C11" s="4">
        <v>9719</v>
      </c>
      <c r="D11" s="4">
        <v>3110</v>
      </c>
      <c r="E11" s="4">
        <v>411</v>
      </c>
      <c r="F11" s="4">
        <v>4</v>
      </c>
      <c r="G11" s="112">
        <f t="shared" si="0"/>
        <v>13244</v>
      </c>
      <c r="H11" s="114"/>
      <c r="I11" s="59" t="s">
        <v>2</v>
      </c>
      <c r="J11" s="134">
        <f t="shared" si="1"/>
        <v>10870.416913577877</v>
      </c>
      <c r="K11" s="134">
        <f t="shared" si="2"/>
        <v>1719.3497732739386</v>
      </c>
      <c r="L11" s="134">
        <f t="shared" si="3"/>
        <v>15577.3992088253</v>
      </c>
      <c r="M11" s="134">
        <f t="shared" ref="M11:M30" si="4">MIN(J11:L11)</f>
        <v>1719.3497732739386</v>
      </c>
      <c r="N11" s="125" t="str">
        <f t="shared" ref="N11:N30" si="5">IF(M11=J11,"Cluster 1",IF(M11=K11,"Cluster 2",IF(M11=L11,"Cluster 3")))</f>
        <v>Cluster 2</v>
      </c>
      <c r="O11" s="134">
        <f t="shared" ref="O11:O30" si="6">M11^2</f>
        <v>2956163.6428571441</v>
      </c>
      <c r="P11" s="114"/>
      <c r="Q11" s="15"/>
      <c r="R11" s="114" t="s">
        <v>68</v>
      </c>
      <c r="S11" s="149">
        <f>SQRT(((K2-K5)^2)+((L2-L5)^2)+((M2-M5)^2)+((N2-N5)^2))</f>
        <v>4817.5511572559108</v>
      </c>
      <c r="T11" s="152"/>
      <c r="U11" s="151"/>
      <c r="V11" s="151"/>
      <c r="W11" s="114"/>
    </row>
    <row r="12" spans="1:24" ht="15.75" x14ac:dyDescent="0.25">
      <c r="A12" s="101" t="s">
        <v>34</v>
      </c>
      <c r="B12" s="42" t="s">
        <v>3</v>
      </c>
      <c r="C12" s="5">
        <v>15366</v>
      </c>
      <c r="D12" s="5">
        <v>634</v>
      </c>
      <c r="E12" s="5">
        <v>54</v>
      </c>
      <c r="F12" s="5">
        <v>11</v>
      </c>
      <c r="G12" s="112">
        <f t="shared" si="0"/>
        <v>16065</v>
      </c>
      <c r="H12" s="114"/>
      <c r="I12" s="59" t="s">
        <v>3</v>
      </c>
      <c r="J12" s="134">
        <f t="shared" si="1"/>
        <v>5458.8198243759616</v>
      </c>
      <c r="K12" s="134">
        <f t="shared" si="2"/>
        <v>5011.7161089932915</v>
      </c>
      <c r="L12" s="134">
        <f t="shared" si="3"/>
        <v>10253.705205653438</v>
      </c>
      <c r="M12" s="134">
        <f t="shared" si="4"/>
        <v>5011.7161089932915</v>
      </c>
      <c r="N12" s="125" t="str">
        <f t="shared" si="5"/>
        <v>Cluster 2</v>
      </c>
      <c r="O12" s="134">
        <f t="shared" si="6"/>
        <v>25117298.357142858</v>
      </c>
      <c r="P12" s="114"/>
      <c r="Q12" s="14"/>
      <c r="R12" s="114" t="s">
        <v>69</v>
      </c>
      <c r="S12" s="149">
        <f>SQRT(((K4-K5)^2)+((L4-L5)^2)+((M4-M5)^2)+((N4-N5)^2))</f>
        <v>14938.546206173083</v>
      </c>
      <c r="T12" s="152"/>
      <c r="U12" s="151"/>
      <c r="V12" s="151"/>
      <c r="W12" s="114"/>
    </row>
    <row r="13" spans="1:24" ht="20.100000000000001" customHeight="1" x14ac:dyDescent="0.25">
      <c r="A13" s="101" t="s">
        <v>35</v>
      </c>
      <c r="B13" s="9" t="s">
        <v>4</v>
      </c>
      <c r="C13" s="4">
        <v>15005</v>
      </c>
      <c r="D13" s="4">
        <v>1029</v>
      </c>
      <c r="E13" s="4">
        <v>31</v>
      </c>
      <c r="F13" s="4">
        <v>6</v>
      </c>
      <c r="G13" s="112">
        <f t="shared" si="0"/>
        <v>16071</v>
      </c>
      <c r="H13" s="114"/>
      <c r="I13" s="59" t="s">
        <v>4</v>
      </c>
      <c r="J13" s="134">
        <f t="shared" si="1"/>
        <v>5701.7789219681254</v>
      </c>
      <c r="K13" s="134">
        <f t="shared" si="2"/>
        <v>4595.064596157179</v>
      </c>
      <c r="L13" s="134">
        <f t="shared" si="3"/>
        <v>10515.177210954542</v>
      </c>
      <c r="M13" s="134">
        <f t="shared" si="4"/>
        <v>4595.064596157179</v>
      </c>
      <c r="N13" s="125" t="str">
        <f t="shared" si="5"/>
        <v>Cluster 2</v>
      </c>
      <c r="O13" s="134">
        <f t="shared" si="6"/>
        <v>21114618.642857138</v>
      </c>
      <c r="P13" s="114"/>
      <c r="Q13" s="14"/>
      <c r="R13" s="116" t="s">
        <v>70</v>
      </c>
      <c r="S13" s="153">
        <f>SUM(S10:S12)</f>
        <v>29897.407192714923</v>
      </c>
      <c r="T13" s="153"/>
      <c r="U13" s="151"/>
      <c r="V13" s="151"/>
      <c r="W13" s="114"/>
    </row>
    <row r="14" spans="1:24" ht="15.75" x14ac:dyDescent="0.25">
      <c r="A14" s="101" t="s">
        <v>36</v>
      </c>
      <c r="B14" s="9" t="s">
        <v>5</v>
      </c>
      <c r="C14" s="4">
        <v>23798</v>
      </c>
      <c r="D14" s="4">
        <v>3853</v>
      </c>
      <c r="E14" s="4">
        <v>127</v>
      </c>
      <c r="F14" s="4">
        <v>15</v>
      </c>
      <c r="G14" s="113">
        <f t="shared" si="0"/>
        <v>27793</v>
      </c>
      <c r="H14" s="114"/>
      <c r="I14" s="60" t="s">
        <v>5</v>
      </c>
      <c r="J14" s="134">
        <f t="shared" si="1"/>
        <v>3586.3585117776497</v>
      </c>
      <c r="K14" s="134">
        <f t="shared" si="2"/>
        <v>13547.686199390022</v>
      </c>
      <c r="L14" s="134">
        <f t="shared" si="3"/>
        <v>1631.8751313885634</v>
      </c>
      <c r="M14" s="134">
        <f t="shared" si="4"/>
        <v>1631.8751313885634</v>
      </c>
      <c r="N14" s="125" t="str">
        <f t="shared" si="5"/>
        <v>Cluster 3</v>
      </c>
      <c r="O14" s="134">
        <f t="shared" si="6"/>
        <v>2663016.4444444412</v>
      </c>
      <c r="P14" s="114"/>
      <c r="Q14" s="116"/>
      <c r="R14" s="116"/>
      <c r="S14" s="153"/>
      <c r="T14" s="153"/>
      <c r="U14" s="151"/>
      <c r="V14" s="151"/>
      <c r="W14" s="114"/>
    </row>
    <row r="15" spans="1:24" ht="15.75" x14ac:dyDescent="0.25">
      <c r="A15" s="101" t="s">
        <v>37</v>
      </c>
      <c r="B15" s="9" t="s">
        <v>6</v>
      </c>
      <c r="C15" s="4">
        <v>20179</v>
      </c>
      <c r="D15" s="4">
        <v>3558</v>
      </c>
      <c r="E15" s="4">
        <v>94</v>
      </c>
      <c r="F15" s="4">
        <v>19</v>
      </c>
      <c r="G15" s="113">
        <f t="shared" si="0"/>
        <v>23850</v>
      </c>
      <c r="H15" s="114"/>
      <c r="I15" s="61" t="s">
        <v>6</v>
      </c>
      <c r="J15" s="134">
        <f t="shared" si="1"/>
        <v>1300.2651171972584</v>
      </c>
      <c r="K15" s="134">
        <f t="shared" si="2"/>
        <v>9935.9880772587767</v>
      </c>
      <c r="L15" s="134">
        <f t="shared" si="3"/>
        <v>5126.9170181612162</v>
      </c>
      <c r="M15" s="134">
        <f t="shared" si="4"/>
        <v>1300.2651171972584</v>
      </c>
      <c r="N15" s="125" t="str">
        <f t="shared" si="5"/>
        <v>Cluster 1</v>
      </c>
      <c r="O15" s="134">
        <f t="shared" si="6"/>
        <v>1690689.3750000002</v>
      </c>
      <c r="P15" s="114"/>
      <c r="Q15" s="116"/>
      <c r="R15" s="116"/>
      <c r="S15" s="153"/>
      <c r="T15" s="153"/>
      <c r="U15" s="151"/>
      <c r="V15" s="151"/>
      <c r="W15" s="114"/>
    </row>
    <row r="16" spans="1:24" ht="15.75" x14ac:dyDescent="0.25">
      <c r="A16" s="101" t="s">
        <v>38</v>
      </c>
      <c r="B16" s="9" t="s">
        <v>7</v>
      </c>
      <c r="C16" s="4">
        <v>2381</v>
      </c>
      <c r="D16" s="4">
        <v>2744</v>
      </c>
      <c r="E16" s="4">
        <v>84</v>
      </c>
      <c r="F16" s="4">
        <v>3</v>
      </c>
      <c r="G16" s="112">
        <f t="shared" si="0"/>
        <v>5212</v>
      </c>
      <c r="H16" s="114"/>
      <c r="I16" s="59" t="s">
        <v>7</v>
      </c>
      <c r="J16" s="134">
        <f t="shared" si="1"/>
        <v>18181.986782939868</v>
      </c>
      <c r="K16" s="134">
        <f t="shared" si="2"/>
        <v>8148.0188959385359</v>
      </c>
      <c r="L16" s="134">
        <f t="shared" si="3"/>
        <v>22916.891836469546</v>
      </c>
      <c r="M16" s="134">
        <f t="shared" si="4"/>
        <v>8148.0188959385359</v>
      </c>
      <c r="N16" s="125" t="str">
        <f t="shared" si="5"/>
        <v>Cluster 2</v>
      </c>
      <c r="O16" s="134">
        <f t="shared" si="6"/>
        <v>66390211.92857144</v>
      </c>
      <c r="P16" s="114"/>
      <c r="Q16" s="116" t="s">
        <v>75</v>
      </c>
      <c r="R16" s="126" t="s">
        <v>81</v>
      </c>
      <c r="S16" s="154">
        <f>S13</f>
        <v>29897.407192714923</v>
      </c>
      <c r="T16" s="153"/>
      <c r="U16" s="151"/>
      <c r="V16" s="151"/>
      <c r="W16" s="114"/>
    </row>
    <row r="17" spans="1:23" ht="15.75" x14ac:dyDescent="0.25">
      <c r="A17" s="101" t="s">
        <v>39</v>
      </c>
      <c r="B17" s="9" t="s">
        <v>8</v>
      </c>
      <c r="C17" s="4">
        <v>5979</v>
      </c>
      <c r="D17" s="4">
        <v>1099</v>
      </c>
      <c r="E17" s="4">
        <v>94</v>
      </c>
      <c r="F17" s="4">
        <v>3</v>
      </c>
      <c r="G17" s="112">
        <f t="shared" si="0"/>
        <v>7175</v>
      </c>
      <c r="H17" s="114"/>
      <c r="I17" s="59" t="s">
        <v>8</v>
      </c>
      <c r="J17" s="134">
        <f t="shared" si="1"/>
        <v>14629.70503376606</v>
      </c>
      <c r="K17" s="134">
        <f t="shared" si="2"/>
        <v>4490.2519257991371</v>
      </c>
      <c r="L17" s="134">
        <f t="shared" si="3"/>
        <v>19428.25313243004</v>
      </c>
      <c r="M17" s="134">
        <f t="shared" si="4"/>
        <v>4490.2519257991371</v>
      </c>
      <c r="N17" s="125" t="str">
        <f t="shared" si="5"/>
        <v>Cluster 2</v>
      </c>
      <c r="O17" s="134">
        <f t="shared" si="6"/>
        <v>20162362.357142858</v>
      </c>
      <c r="P17" s="114"/>
      <c r="Q17" s="116"/>
      <c r="R17" s="116" t="s">
        <v>62</v>
      </c>
      <c r="S17" s="153">
        <f>O31</f>
        <v>293245883.77777779</v>
      </c>
      <c r="T17" s="153"/>
      <c r="U17" s="151"/>
      <c r="V17" s="151"/>
      <c r="W17" s="114"/>
    </row>
    <row r="18" spans="1:23" ht="15.75" x14ac:dyDescent="0.25">
      <c r="A18" s="101" t="s">
        <v>40</v>
      </c>
      <c r="B18" s="9" t="s">
        <v>9</v>
      </c>
      <c r="C18" s="4">
        <v>4664</v>
      </c>
      <c r="D18" s="4">
        <v>899</v>
      </c>
      <c r="E18" s="4">
        <v>144</v>
      </c>
      <c r="F18" s="4">
        <v>2</v>
      </c>
      <c r="G18" s="112">
        <f t="shared" si="0"/>
        <v>5709</v>
      </c>
      <c r="H18" s="114"/>
      <c r="I18" s="59" t="s">
        <v>9</v>
      </c>
      <c r="J18" s="134">
        <f t="shared" si="1"/>
        <v>15956.862312967422</v>
      </c>
      <c r="K18" s="134">
        <f t="shared" si="2"/>
        <v>5818.8613208624056</v>
      </c>
      <c r="L18" s="134">
        <f t="shared" si="3"/>
        <v>20757.253570204746</v>
      </c>
      <c r="M18" s="134">
        <f t="shared" si="4"/>
        <v>5818.8613208624056</v>
      </c>
      <c r="N18" s="125" t="str">
        <f t="shared" si="5"/>
        <v>Cluster 2</v>
      </c>
      <c r="O18" s="134">
        <f t="shared" si="6"/>
        <v>33859147.071428582</v>
      </c>
      <c r="P18" s="114"/>
      <c r="Q18" s="117"/>
      <c r="R18" s="116"/>
      <c r="S18" s="153"/>
      <c r="T18" s="153"/>
      <c r="U18" s="151"/>
      <c r="V18" s="151"/>
      <c r="W18" s="114"/>
    </row>
    <row r="19" spans="1:23" ht="15.75" x14ac:dyDescent="0.25">
      <c r="A19" s="101" t="s">
        <v>41</v>
      </c>
      <c r="B19" s="44" t="s">
        <v>30</v>
      </c>
      <c r="C19" s="45">
        <v>21327</v>
      </c>
      <c r="D19" s="45">
        <v>2272</v>
      </c>
      <c r="E19" s="45">
        <v>179</v>
      </c>
      <c r="F19" s="45">
        <v>22</v>
      </c>
      <c r="G19" s="112">
        <f t="shared" si="0"/>
        <v>23800</v>
      </c>
      <c r="H19" s="114"/>
      <c r="I19" s="61" t="s">
        <v>30</v>
      </c>
      <c r="J19" s="134">
        <f t="shared" si="1"/>
        <v>770.62174573522123</v>
      </c>
      <c r="K19" s="134">
        <f t="shared" si="2"/>
        <v>10905.698507137056</v>
      </c>
      <c r="L19" s="134">
        <f t="shared" si="3"/>
        <v>4073.8657453469305</v>
      </c>
      <c r="M19" s="134">
        <f t="shared" si="4"/>
        <v>770.62174573522123</v>
      </c>
      <c r="N19" s="125" t="str">
        <f t="shared" si="5"/>
        <v>Cluster 1</v>
      </c>
      <c r="O19" s="134">
        <f t="shared" si="6"/>
        <v>593857.875</v>
      </c>
      <c r="P19" s="114"/>
      <c r="Q19" s="117"/>
      <c r="R19" s="127" t="s">
        <v>78</v>
      </c>
      <c r="S19" s="156">
        <f>S16/S17</f>
        <v>1.0195337376115133E-4</v>
      </c>
      <c r="T19" s="153"/>
      <c r="U19" s="151"/>
      <c r="V19" s="151"/>
      <c r="W19" s="114"/>
    </row>
    <row r="20" spans="1:23" ht="15.75" x14ac:dyDescent="0.25">
      <c r="A20" s="101" t="s">
        <v>42</v>
      </c>
      <c r="B20" s="46" t="s">
        <v>10</v>
      </c>
      <c r="C20" s="47">
        <v>25477</v>
      </c>
      <c r="D20" s="47">
        <v>3193</v>
      </c>
      <c r="E20" s="47">
        <v>104</v>
      </c>
      <c r="F20" s="47">
        <v>11</v>
      </c>
      <c r="G20" s="112">
        <f t="shared" si="0"/>
        <v>28785</v>
      </c>
      <c r="H20" s="114"/>
      <c r="I20" s="60" t="s">
        <v>10</v>
      </c>
      <c r="J20" s="134">
        <f t="shared" si="1"/>
        <v>4997.1729382721987</v>
      </c>
      <c r="K20" s="134">
        <f t="shared" si="2"/>
        <v>15120.447114043003</v>
      </c>
      <c r="L20" s="134">
        <f t="shared" si="3"/>
        <v>184.36136013577126</v>
      </c>
      <c r="M20" s="134">
        <f t="shared" si="4"/>
        <v>184.36136013577126</v>
      </c>
      <c r="N20" s="125" t="str">
        <f t="shared" si="5"/>
        <v>Cluster 3</v>
      </c>
      <c r="O20" s="134">
        <f t="shared" si="6"/>
        <v>33989.111111111553</v>
      </c>
      <c r="P20" s="114"/>
      <c r="Q20" s="119"/>
      <c r="R20" s="114"/>
      <c r="S20" s="151"/>
      <c r="T20" s="151"/>
      <c r="U20" s="151"/>
      <c r="V20" s="151"/>
      <c r="W20" s="114"/>
    </row>
    <row r="21" spans="1:23" ht="15.75" x14ac:dyDescent="0.25">
      <c r="A21" s="101" t="s">
        <v>43</v>
      </c>
      <c r="B21" s="104" t="s">
        <v>11</v>
      </c>
      <c r="C21" s="4">
        <v>15852</v>
      </c>
      <c r="D21" s="4">
        <v>969</v>
      </c>
      <c r="E21" s="4">
        <v>106</v>
      </c>
      <c r="F21" s="4">
        <v>11</v>
      </c>
      <c r="G21" s="112">
        <f t="shared" si="0"/>
        <v>16938</v>
      </c>
      <c r="H21" s="114"/>
      <c r="I21" s="59" t="s">
        <v>11</v>
      </c>
      <c r="J21" s="134">
        <f t="shared" si="1"/>
        <v>4895.3080469976558</v>
      </c>
      <c r="K21" s="134">
        <f t="shared" si="2"/>
        <v>5441.8523041332164</v>
      </c>
      <c r="L21" s="134">
        <f t="shared" si="3"/>
        <v>9701.2791653701224</v>
      </c>
      <c r="M21" s="134">
        <f t="shared" si="4"/>
        <v>4895.3080469976558</v>
      </c>
      <c r="N21" s="125" t="str">
        <f t="shared" si="5"/>
        <v>Cluster 1</v>
      </c>
      <c r="O21" s="134">
        <f t="shared" si="6"/>
        <v>23964040.875000004</v>
      </c>
      <c r="P21" s="114"/>
      <c r="Q21" s="116"/>
      <c r="R21" s="62" t="s">
        <v>72</v>
      </c>
      <c r="S21" s="155">
        <f>'Perbarui Centroid 2'!P3</f>
        <v>20557.75</v>
      </c>
      <c r="T21" s="155">
        <f>'Perbarui Centroid 2'!Q3</f>
        <v>2316.5</v>
      </c>
      <c r="U21" s="155">
        <f>'Perbarui Centroid 2'!R3</f>
        <v>170.75</v>
      </c>
      <c r="V21" s="155">
        <f>'Perbarui Centroid 2'!S3</f>
        <v>14</v>
      </c>
      <c r="W21" s="114"/>
    </row>
    <row r="22" spans="1:23" ht="15.75" x14ac:dyDescent="0.25">
      <c r="A22" s="101" t="s">
        <v>44</v>
      </c>
      <c r="B22" s="104" t="s">
        <v>12</v>
      </c>
      <c r="C22" s="4">
        <v>26605</v>
      </c>
      <c r="D22" s="4">
        <v>2553</v>
      </c>
      <c r="E22" s="4">
        <v>116</v>
      </c>
      <c r="F22" s="4">
        <v>33</v>
      </c>
      <c r="G22" s="112">
        <f t="shared" si="0"/>
        <v>29307</v>
      </c>
      <c r="H22" s="114"/>
      <c r="I22" s="60" t="s">
        <v>12</v>
      </c>
      <c r="J22" s="134">
        <f t="shared" si="1"/>
        <v>6052.1503100137888</v>
      </c>
      <c r="K22" s="134">
        <f t="shared" si="2"/>
        <v>16191.003571207597</v>
      </c>
      <c r="L22" s="134">
        <f t="shared" si="3"/>
        <v>1462.4722599458473</v>
      </c>
      <c r="M22" s="134">
        <f t="shared" si="4"/>
        <v>1462.4722599458473</v>
      </c>
      <c r="N22" s="125" t="str">
        <f t="shared" si="5"/>
        <v>Cluster 3</v>
      </c>
      <c r="O22" s="134">
        <f t="shared" si="6"/>
        <v>2138825.1111111143</v>
      </c>
      <c r="P22" s="114"/>
      <c r="Q22" s="116"/>
      <c r="R22" s="62" t="s">
        <v>73</v>
      </c>
      <c r="S22" s="155">
        <f>'Perbarui Centroid 2'!P4</f>
        <v>10443.857142857143</v>
      </c>
      <c r="T22" s="155">
        <f>'Perbarui Centroid 2'!Q4</f>
        <v>1571.4285714285713</v>
      </c>
      <c r="U22" s="155">
        <f>'Perbarui Centroid 2'!R4</f>
        <v>158.92857142857142</v>
      </c>
      <c r="V22" s="155">
        <f>'Perbarui Centroid 2'!S4</f>
        <v>5.9285714285714288</v>
      </c>
      <c r="W22" s="114"/>
    </row>
    <row r="23" spans="1:23" ht="15.75" x14ac:dyDescent="0.25">
      <c r="A23" s="101" t="s">
        <v>45</v>
      </c>
      <c r="B23" s="104" t="s">
        <v>13</v>
      </c>
      <c r="C23" s="4">
        <v>14640</v>
      </c>
      <c r="D23" s="4">
        <v>1518</v>
      </c>
      <c r="E23" s="4">
        <v>120</v>
      </c>
      <c r="F23" s="4">
        <v>12</v>
      </c>
      <c r="G23" s="112">
        <f t="shared" si="0"/>
        <v>16290</v>
      </c>
      <c r="H23" s="114"/>
      <c r="I23" s="59" t="s">
        <v>13</v>
      </c>
      <c r="J23" s="134">
        <f t="shared" si="1"/>
        <v>5971.5950025935281</v>
      </c>
      <c r="K23" s="134">
        <f t="shared" si="2"/>
        <v>4196.6679384619274</v>
      </c>
      <c r="L23" s="134">
        <f t="shared" si="3"/>
        <v>10785.248789177022</v>
      </c>
      <c r="M23" s="134">
        <f t="shared" si="4"/>
        <v>4196.6679384619274</v>
      </c>
      <c r="N23" s="125" t="str">
        <f t="shared" si="5"/>
        <v>Cluster 2</v>
      </c>
      <c r="O23" s="134">
        <f t="shared" si="6"/>
        <v>17612021.785714284</v>
      </c>
      <c r="P23" s="114"/>
      <c r="Q23" s="117"/>
      <c r="R23" s="62" t="s">
        <v>74</v>
      </c>
      <c r="S23" s="155">
        <f>'Perbarui Centroid 2'!P5</f>
        <v>25293.333333333332</v>
      </c>
      <c r="T23" s="155">
        <f>'Perbarui Centroid 2'!Q5</f>
        <v>3199.6666666666665</v>
      </c>
      <c r="U23" s="155">
        <f>'Perbarui Centroid 2'!R5</f>
        <v>115.66666666666667</v>
      </c>
      <c r="V23" s="155">
        <f>'Perbarui Centroid 2'!S5</f>
        <v>19.666666666666668</v>
      </c>
      <c r="W23" s="114"/>
    </row>
    <row r="24" spans="1:23" ht="15.75" x14ac:dyDescent="0.25">
      <c r="A24" s="101" t="s">
        <v>46</v>
      </c>
      <c r="B24" s="104" t="s">
        <v>14</v>
      </c>
      <c r="C24" s="4">
        <v>11974</v>
      </c>
      <c r="D24" s="4">
        <v>2234</v>
      </c>
      <c r="E24" s="4">
        <v>444</v>
      </c>
      <c r="F24" s="4">
        <v>1</v>
      </c>
      <c r="G24" s="112">
        <f t="shared" si="0"/>
        <v>14653</v>
      </c>
      <c r="H24" s="114"/>
      <c r="I24" s="59" t="s">
        <v>14</v>
      </c>
      <c r="J24" s="134">
        <f t="shared" si="1"/>
        <v>8588.5042280364505</v>
      </c>
      <c r="K24" s="134">
        <f t="shared" si="2"/>
        <v>1691.6347334541731</v>
      </c>
      <c r="L24" s="134">
        <f t="shared" si="3"/>
        <v>13358.342104384727</v>
      </c>
      <c r="M24" s="134">
        <f t="shared" si="4"/>
        <v>1691.6347334541731</v>
      </c>
      <c r="N24" s="125" t="str">
        <f t="shared" si="5"/>
        <v>Cluster 2</v>
      </c>
      <c r="O24" s="134">
        <f t="shared" si="6"/>
        <v>2861628.0714285714</v>
      </c>
      <c r="P24" s="114"/>
      <c r="Q24" s="117"/>
      <c r="R24" s="118"/>
      <c r="S24" s="120"/>
      <c r="T24" s="117"/>
      <c r="U24" s="118"/>
      <c r="V24" s="120"/>
      <c r="W24" s="114"/>
    </row>
    <row r="25" spans="1:23" ht="15.75" x14ac:dyDescent="0.25">
      <c r="A25" s="101" t="s">
        <v>47</v>
      </c>
      <c r="B25" s="104" t="s">
        <v>15</v>
      </c>
      <c r="C25" s="4">
        <v>17401</v>
      </c>
      <c r="D25" s="4">
        <v>2522</v>
      </c>
      <c r="E25" s="4">
        <v>374</v>
      </c>
      <c r="F25" s="4">
        <v>5</v>
      </c>
      <c r="G25" s="112">
        <f t="shared" si="0"/>
        <v>20302</v>
      </c>
      <c r="H25" s="114"/>
      <c r="I25" s="61" t="s">
        <v>15</v>
      </c>
      <c r="J25" s="134">
        <f t="shared" si="1"/>
        <v>3169.9672514081276</v>
      </c>
      <c r="K25" s="134">
        <f t="shared" si="2"/>
        <v>7025.0750428122019</v>
      </c>
      <c r="L25" s="134">
        <f t="shared" si="3"/>
        <v>7925.5983230149732</v>
      </c>
      <c r="M25" s="134">
        <f t="shared" si="4"/>
        <v>3169.9672514081276</v>
      </c>
      <c r="N25" s="125" t="str">
        <f t="shared" si="5"/>
        <v>Cluster 1</v>
      </c>
      <c r="O25" s="134">
        <f t="shared" si="6"/>
        <v>10048692.375</v>
      </c>
      <c r="P25" s="114"/>
      <c r="Q25" s="114"/>
      <c r="R25" s="114"/>
      <c r="S25" s="114"/>
      <c r="T25" s="114"/>
      <c r="U25" s="114"/>
      <c r="V25" s="114"/>
      <c r="W25" s="114"/>
    </row>
    <row r="26" spans="1:23" ht="15.75" x14ac:dyDescent="0.25">
      <c r="A26" s="101" t="s">
        <v>48</v>
      </c>
      <c r="B26" s="104" t="s">
        <v>16</v>
      </c>
      <c r="C26" s="4">
        <v>7982</v>
      </c>
      <c r="D26" s="4">
        <v>1434</v>
      </c>
      <c r="E26" s="4">
        <v>54</v>
      </c>
      <c r="F26" s="4">
        <v>10</v>
      </c>
      <c r="G26" s="112">
        <f t="shared" si="0"/>
        <v>9480</v>
      </c>
      <c r="H26" s="114"/>
      <c r="I26" s="59" t="s">
        <v>16</v>
      </c>
      <c r="J26" s="134">
        <f t="shared" si="1"/>
        <v>12607.217808660243</v>
      </c>
      <c r="K26" s="134">
        <f t="shared" si="2"/>
        <v>2467.9249959661024</v>
      </c>
      <c r="L26" s="134">
        <f t="shared" si="3"/>
        <v>17401.256758572861</v>
      </c>
      <c r="M26" s="134">
        <f t="shared" si="4"/>
        <v>2467.9249959661024</v>
      </c>
      <c r="N26" s="125" t="str">
        <f t="shared" si="5"/>
        <v>Cluster 2</v>
      </c>
      <c r="O26" s="134">
        <f t="shared" si="6"/>
        <v>6090653.7857142864</v>
      </c>
      <c r="P26" s="114"/>
      <c r="Q26" s="114"/>
      <c r="R26" s="114"/>
      <c r="S26" s="114"/>
      <c r="T26" s="114"/>
      <c r="U26" s="114"/>
      <c r="V26" s="114"/>
      <c r="W26" s="114"/>
    </row>
    <row r="27" spans="1:23" ht="15.75" x14ac:dyDescent="0.25">
      <c r="A27" s="101" t="s">
        <v>49</v>
      </c>
      <c r="B27" s="104" t="s">
        <v>17</v>
      </c>
      <c r="C27" s="4">
        <v>15118</v>
      </c>
      <c r="D27" s="4">
        <v>2573</v>
      </c>
      <c r="E27" s="4">
        <v>70</v>
      </c>
      <c r="F27" s="4">
        <v>5</v>
      </c>
      <c r="G27" s="112">
        <f t="shared" si="0"/>
        <v>17766</v>
      </c>
      <c r="H27" s="114"/>
      <c r="I27" s="59" t="s">
        <v>17</v>
      </c>
      <c r="J27" s="134">
        <f t="shared" si="1"/>
        <v>5446.7333214505734</v>
      </c>
      <c r="K27" s="134">
        <f t="shared" si="2"/>
        <v>4781.0737213069015</v>
      </c>
      <c r="L27" s="134">
        <f t="shared" si="3"/>
        <v>10194.725112091599</v>
      </c>
      <c r="M27" s="134">
        <f t="shared" si="4"/>
        <v>4781.0737213069015</v>
      </c>
      <c r="N27" s="125" t="str">
        <f t="shared" si="5"/>
        <v>Cluster 2</v>
      </c>
      <c r="O27" s="134">
        <f t="shared" si="6"/>
        <v>22858665.928571422</v>
      </c>
      <c r="P27" s="114"/>
      <c r="Q27" s="114"/>
      <c r="R27" s="114"/>
      <c r="S27" s="114"/>
      <c r="T27" s="114"/>
      <c r="U27" s="114"/>
      <c r="V27" s="114"/>
      <c r="W27" s="114"/>
    </row>
    <row r="28" spans="1:23" ht="15.75" x14ac:dyDescent="0.25">
      <c r="A28" s="101" t="s">
        <v>50</v>
      </c>
      <c r="B28" s="104" t="s">
        <v>18</v>
      </c>
      <c r="C28" s="4">
        <v>6205</v>
      </c>
      <c r="D28" s="4">
        <v>217</v>
      </c>
      <c r="E28" s="4">
        <v>63</v>
      </c>
      <c r="F28" s="4">
        <v>1</v>
      </c>
      <c r="G28" s="112">
        <f t="shared" si="0"/>
        <v>6486</v>
      </c>
      <c r="H28" s="114"/>
      <c r="I28" s="59" t="s">
        <v>18</v>
      </c>
      <c r="J28" s="134">
        <f t="shared" si="1"/>
        <v>14505.899209459578</v>
      </c>
      <c r="K28" s="134">
        <f t="shared" si="2"/>
        <v>4451.0238388808611</v>
      </c>
      <c r="L28" s="134">
        <f t="shared" si="3"/>
        <v>19320.038615673391</v>
      </c>
      <c r="M28" s="134">
        <f t="shared" si="4"/>
        <v>4451.0238388808611</v>
      </c>
      <c r="N28" s="125" t="str">
        <f t="shared" si="5"/>
        <v>Cluster 2</v>
      </c>
      <c r="O28" s="134">
        <f t="shared" si="6"/>
        <v>19811613.214285716</v>
      </c>
      <c r="P28" s="114"/>
      <c r="Q28" s="114"/>
      <c r="R28" s="114"/>
      <c r="S28" s="114"/>
      <c r="T28" s="114"/>
      <c r="U28" s="114"/>
      <c r="V28" s="114"/>
      <c r="W28" s="114"/>
    </row>
    <row r="29" spans="1:23" ht="15.75" x14ac:dyDescent="0.25">
      <c r="A29" s="101" t="s">
        <v>51</v>
      </c>
      <c r="B29" s="104" t="s">
        <v>31</v>
      </c>
      <c r="C29" s="4">
        <v>9569</v>
      </c>
      <c r="D29" s="4">
        <v>906</v>
      </c>
      <c r="E29" s="4">
        <v>84</v>
      </c>
      <c r="F29" s="4">
        <v>3</v>
      </c>
      <c r="G29" s="112">
        <f t="shared" si="0"/>
        <v>10562</v>
      </c>
      <c r="H29" s="114"/>
      <c r="I29" s="59" t="s">
        <v>31</v>
      </c>
      <c r="J29" s="134">
        <f t="shared" si="1"/>
        <v>11079.250126926461</v>
      </c>
      <c r="K29" s="134">
        <f t="shared" si="2"/>
        <v>1101.7227743078436</v>
      </c>
      <c r="L29" s="134">
        <f t="shared" si="3"/>
        <v>15890.778650245906</v>
      </c>
      <c r="M29" s="134">
        <f t="shared" si="4"/>
        <v>1101.7227743078436</v>
      </c>
      <c r="N29" s="125" t="str">
        <f t="shared" si="5"/>
        <v>Cluster 2</v>
      </c>
      <c r="O29" s="134">
        <f t="shared" si="6"/>
        <v>1213793.0714285716</v>
      </c>
      <c r="P29" s="114"/>
      <c r="Q29" s="114"/>
      <c r="R29" s="114"/>
      <c r="S29" s="114"/>
      <c r="T29" s="114"/>
      <c r="U29" s="114"/>
      <c r="V29" s="114"/>
      <c r="W29" s="114"/>
    </row>
    <row r="30" spans="1:23" ht="15.75" x14ac:dyDescent="0.25">
      <c r="A30" s="101" t="s">
        <v>52</v>
      </c>
      <c r="B30" s="104" t="s">
        <v>19</v>
      </c>
      <c r="C30" s="4">
        <v>23324</v>
      </c>
      <c r="D30" s="4">
        <v>914</v>
      </c>
      <c r="E30" s="4">
        <v>36</v>
      </c>
      <c r="F30" s="4">
        <v>10</v>
      </c>
      <c r="G30" s="112">
        <f t="shared" si="0"/>
        <v>24284</v>
      </c>
      <c r="H30" s="114"/>
      <c r="I30" s="61" t="s">
        <v>19</v>
      </c>
      <c r="J30" s="134">
        <f t="shared" si="1"/>
        <v>3104.4031431178523</v>
      </c>
      <c r="K30" s="134">
        <f t="shared" si="2"/>
        <v>12897.496670173745</v>
      </c>
      <c r="L30" s="134">
        <f t="shared" si="3"/>
        <v>3018.1096916962952</v>
      </c>
      <c r="M30" s="134">
        <f t="shared" si="4"/>
        <v>3018.1096916962952</v>
      </c>
      <c r="N30" s="125" t="str">
        <f t="shared" si="5"/>
        <v>Cluster 3</v>
      </c>
      <c r="O30" s="134">
        <f t="shared" si="6"/>
        <v>9108986.1111111064</v>
      </c>
      <c r="P30" s="114"/>
      <c r="Q30" s="114"/>
      <c r="R30" s="114"/>
      <c r="S30" s="114"/>
      <c r="T30" s="114"/>
      <c r="U30" s="114"/>
      <c r="V30" s="114"/>
      <c r="W30" s="114"/>
    </row>
    <row r="31" spans="1:23" ht="30" customHeight="1" x14ac:dyDescent="0.25">
      <c r="A31" s="114"/>
      <c r="B31" s="114"/>
      <c r="C31" s="114"/>
      <c r="D31" s="114"/>
      <c r="E31" s="114"/>
      <c r="F31" s="114"/>
      <c r="G31" s="114"/>
      <c r="H31" s="114"/>
      <c r="I31" s="164" t="s">
        <v>76</v>
      </c>
      <c r="J31" s="165"/>
      <c r="K31" s="165"/>
      <c r="L31" s="165"/>
      <c r="M31" s="165"/>
      <c r="N31" s="166"/>
      <c r="O31" s="138">
        <f>SUM(O10:O30)</f>
        <v>293245883.77777779</v>
      </c>
      <c r="P31" s="114"/>
      <c r="Q31" s="114"/>
      <c r="R31" s="114"/>
      <c r="S31" s="114"/>
      <c r="T31" s="114"/>
      <c r="U31" s="114"/>
      <c r="V31" s="114"/>
      <c r="W31" s="114"/>
    </row>
    <row r="32" spans="1:23" ht="15.75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</row>
    <row r="33" spans="1:23" ht="15.75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</row>
    <row r="34" spans="1:23" ht="15.75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</row>
    <row r="35" spans="1:23" ht="15.75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</row>
    <row r="36" spans="1:23" ht="15.75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</row>
    <row r="37" spans="1:23" ht="15.75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spans="1:23" ht="15.75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</row>
  </sheetData>
  <mergeCells count="9">
    <mergeCell ref="A1:H3"/>
    <mergeCell ref="N2:N3"/>
    <mergeCell ref="O2:O3"/>
    <mergeCell ref="J2:J3"/>
    <mergeCell ref="I31:N31"/>
    <mergeCell ref="I2:I3"/>
    <mergeCell ref="L2:L3"/>
    <mergeCell ref="K2:K3"/>
    <mergeCell ref="M2:M3"/>
  </mergeCells>
  <pageMargins left="0.7" right="0.7" top="0.75" bottom="0.75" header="0.3" footer="0.3"/>
  <pageSetup scale="69" orientation="portrait" horizontalDpi="4294967293" r:id="rId1"/>
  <colBreaks count="2" manualBreakCount="2">
    <brk id="8" max="1048575" man="1"/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view="pageBreakPreview" zoomScale="68" zoomScaleNormal="100" zoomScaleSheetLayoutView="68" workbookViewId="0">
      <selection activeCell="I16" sqref="I16"/>
    </sheetView>
  </sheetViews>
  <sheetFormatPr defaultRowHeight="15" x14ac:dyDescent="0.25"/>
  <cols>
    <col min="1" max="7" width="15.7109375" customWidth="1"/>
    <col min="8" max="8" width="17.5703125" customWidth="1"/>
    <col min="9" max="21" width="15.7109375" customWidth="1"/>
  </cols>
  <sheetData>
    <row r="2" spans="1:19" ht="20.25" customHeight="1" x14ac:dyDescent="0.25">
      <c r="A2" s="52" t="s">
        <v>0</v>
      </c>
      <c r="B2" s="52" t="s">
        <v>61</v>
      </c>
      <c r="C2" s="76" t="s">
        <v>22</v>
      </c>
      <c r="D2" s="107" t="s">
        <v>23</v>
      </c>
      <c r="E2" s="76" t="s">
        <v>24</v>
      </c>
      <c r="F2" s="76" t="s">
        <v>25</v>
      </c>
      <c r="H2" s="52" t="s">
        <v>0</v>
      </c>
      <c r="I2" s="52" t="s">
        <v>61</v>
      </c>
      <c r="J2" s="76" t="s">
        <v>22</v>
      </c>
      <c r="K2" s="107" t="s">
        <v>23</v>
      </c>
      <c r="L2" s="76" t="s">
        <v>24</v>
      </c>
      <c r="M2" s="76" t="s">
        <v>25</v>
      </c>
    </row>
    <row r="3" spans="1:19" ht="15.75" x14ac:dyDescent="0.25">
      <c r="A3" s="40" t="s">
        <v>6</v>
      </c>
      <c r="B3" s="27" t="s">
        <v>65</v>
      </c>
      <c r="C3" s="6">
        <v>20179</v>
      </c>
      <c r="D3" s="6">
        <v>3558</v>
      </c>
      <c r="E3" s="6">
        <v>94</v>
      </c>
      <c r="F3" s="6">
        <v>19</v>
      </c>
      <c r="H3" s="40" t="s">
        <v>6</v>
      </c>
      <c r="I3" s="27" t="s">
        <v>65</v>
      </c>
      <c r="J3" s="144">
        <v>20179</v>
      </c>
      <c r="K3" s="145">
        <v>3558</v>
      </c>
      <c r="L3" s="145">
        <v>94</v>
      </c>
      <c r="M3" s="145">
        <v>19</v>
      </c>
      <c r="O3" s="24" t="s">
        <v>72</v>
      </c>
      <c r="P3" s="34">
        <f>J7</f>
        <v>20557.75</v>
      </c>
      <c r="Q3" s="34">
        <f t="shared" ref="Q3:S3" si="0">K7</f>
        <v>2316.5</v>
      </c>
      <c r="R3" s="34">
        <f t="shared" si="0"/>
        <v>170.75</v>
      </c>
      <c r="S3" s="34">
        <f t="shared" si="0"/>
        <v>14</v>
      </c>
    </row>
    <row r="4" spans="1:19" ht="15.75" x14ac:dyDescent="0.25">
      <c r="A4" s="40" t="s">
        <v>30</v>
      </c>
      <c r="B4" s="27" t="s">
        <v>65</v>
      </c>
      <c r="C4" s="6">
        <v>21327</v>
      </c>
      <c r="D4" s="6">
        <v>2272</v>
      </c>
      <c r="E4" s="6">
        <v>179</v>
      </c>
      <c r="F4" s="6">
        <v>22</v>
      </c>
      <c r="H4" s="40" t="s">
        <v>30</v>
      </c>
      <c r="I4" s="27" t="s">
        <v>65</v>
      </c>
      <c r="J4" s="144">
        <v>21327</v>
      </c>
      <c r="K4" s="145">
        <v>2272</v>
      </c>
      <c r="L4" s="145">
        <v>179</v>
      </c>
      <c r="M4" s="145">
        <v>22</v>
      </c>
      <c r="O4" s="24" t="s">
        <v>73</v>
      </c>
      <c r="P4" s="34">
        <f>J25</f>
        <v>10443.857142857143</v>
      </c>
      <c r="Q4" s="34">
        <f t="shared" ref="Q4:S4" si="1">K25</f>
        <v>1571.4285714285713</v>
      </c>
      <c r="R4" s="34">
        <f t="shared" si="1"/>
        <v>158.92857142857142</v>
      </c>
      <c r="S4" s="34">
        <f t="shared" si="1"/>
        <v>5.9285714285714288</v>
      </c>
    </row>
    <row r="5" spans="1:19" ht="15.75" x14ac:dyDescent="0.25">
      <c r="A5" s="40" t="s">
        <v>15</v>
      </c>
      <c r="B5" s="27" t="s">
        <v>65</v>
      </c>
      <c r="C5" s="6">
        <v>17401</v>
      </c>
      <c r="D5" s="6">
        <v>2522</v>
      </c>
      <c r="E5" s="6">
        <v>374</v>
      </c>
      <c r="F5" s="6">
        <v>5</v>
      </c>
      <c r="H5" s="40" t="s">
        <v>15</v>
      </c>
      <c r="I5" s="27" t="s">
        <v>65</v>
      </c>
      <c r="J5" s="145">
        <v>17401</v>
      </c>
      <c r="K5" s="145">
        <v>2522</v>
      </c>
      <c r="L5" s="145">
        <v>374</v>
      </c>
      <c r="M5" s="145">
        <v>5</v>
      </c>
      <c r="O5" s="24" t="s">
        <v>74</v>
      </c>
      <c r="P5" s="35">
        <f>J32</f>
        <v>25293.333333333332</v>
      </c>
      <c r="Q5" s="35">
        <f t="shared" ref="Q5:S5" si="2">K32</f>
        <v>3199.6666666666665</v>
      </c>
      <c r="R5" s="35">
        <f t="shared" si="2"/>
        <v>115.66666666666667</v>
      </c>
      <c r="S5" s="35">
        <f t="shared" si="2"/>
        <v>19.666666666666668</v>
      </c>
    </row>
    <row r="6" spans="1:19" ht="15.75" x14ac:dyDescent="0.25">
      <c r="A6" s="40" t="s">
        <v>19</v>
      </c>
      <c r="B6" s="27" t="s">
        <v>65</v>
      </c>
      <c r="C6" s="6">
        <v>23324</v>
      </c>
      <c r="D6" s="6">
        <v>914</v>
      </c>
      <c r="E6" s="6">
        <v>36</v>
      </c>
      <c r="F6" s="6">
        <v>10</v>
      </c>
      <c r="H6" s="40" t="s">
        <v>19</v>
      </c>
      <c r="I6" s="27" t="s">
        <v>65</v>
      </c>
      <c r="J6" s="145">
        <v>23324</v>
      </c>
      <c r="K6" s="145">
        <v>914</v>
      </c>
      <c r="L6" s="145">
        <v>36</v>
      </c>
      <c r="M6" s="145">
        <v>10</v>
      </c>
    </row>
    <row r="7" spans="1:19" ht="31.5" x14ac:dyDescent="0.25">
      <c r="A7" s="38" t="s">
        <v>1</v>
      </c>
      <c r="B7" s="27" t="s">
        <v>63</v>
      </c>
      <c r="C7" s="108">
        <v>11760</v>
      </c>
      <c r="D7" s="7">
        <v>2634</v>
      </c>
      <c r="E7" s="7">
        <v>466</v>
      </c>
      <c r="F7" s="7">
        <v>11</v>
      </c>
      <c r="H7" s="168" t="s">
        <v>79</v>
      </c>
      <c r="I7" s="168"/>
      <c r="J7" s="148">
        <f>AVERAGE(J3:J6)</f>
        <v>20557.75</v>
      </c>
      <c r="K7" s="148">
        <f t="shared" ref="K7:M7" si="3">AVERAGE(K3:K6)</f>
        <v>2316.5</v>
      </c>
      <c r="L7" s="148">
        <f t="shared" si="3"/>
        <v>170.75</v>
      </c>
      <c r="M7" s="148">
        <f t="shared" si="3"/>
        <v>14</v>
      </c>
    </row>
    <row r="8" spans="1:19" ht="15.75" x14ac:dyDescent="0.25">
      <c r="A8" s="38" t="s">
        <v>2</v>
      </c>
      <c r="B8" s="27" t="s">
        <v>63</v>
      </c>
      <c r="C8" s="108">
        <v>9719</v>
      </c>
      <c r="D8" s="7">
        <v>3110</v>
      </c>
      <c r="E8" s="7">
        <v>411</v>
      </c>
      <c r="F8" s="7">
        <v>4</v>
      </c>
    </row>
    <row r="9" spans="1:19" ht="31.5" x14ac:dyDescent="0.25">
      <c r="A9" s="38" t="s">
        <v>3</v>
      </c>
      <c r="B9" s="27" t="s">
        <v>63</v>
      </c>
      <c r="C9" s="108">
        <v>15366</v>
      </c>
      <c r="D9" s="7">
        <v>634</v>
      </c>
      <c r="E9" s="7">
        <v>54</v>
      </c>
      <c r="F9" s="7">
        <v>11</v>
      </c>
    </row>
    <row r="10" spans="1:19" ht="31.5" x14ac:dyDescent="0.25">
      <c r="A10" s="38" t="s">
        <v>4</v>
      </c>
      <c r="B10" s="27" t="s">
        <v>63</v>
      </c>
      <c r="C10" s="108">
        <v>15005</v>
      </c>
      <c r="D10" s="7">
        <v>1029</v>
      </c>
      <c r="E10" s="7">
        <v>31</v>
      </c>
      <c r="F10" s="7">
        <v>6</v>
      </c>
      <c r="H10" s="52" t="s">
        <v>0</v>
      </c>
      <c r="I10" s="52" t="s">
        <v>61</v>
      </c>
      <c r="J10" s="76" t="s">
        <v>22</v>
      </c>
      <c r="K10" s="107" t="s">
        <v>23</v>
      </c>
      <c r="L10" s="76" t="s">
        <v>24</v>
      </c>
      <c r="M10" s="76" t="s">
        <v>25</v>
      </c>
    </row>
    <row r="11" spans="1:19" ht="15.75" x14ac:dyDescent="0.25">
      <c r="A11" s="38" t="s">
        <v>7</v>
      </c>
      <c r="B11" s="27" t="s">
        <v>63</v>
      </c>
      <c r="C11" s="108">
        <v>2381</v>
      </c>
      <c r="D11" s="7">
        <v>2744</v>
      </c>
      <c r="E11" s="7">
        <v>84</v>
      </c>
      <c r="F11" s="7">
        <v>3</v>
      </c>
      <c r="H11" s="81" t="s">
        <v>1</v>
      </c>
      <c r="I11" s="1" t="s">
        <v>63</v>
      </c>
      <c r="J11" s="144">
        <v>11760</v>
      </c>
      <c r="K11" s="145">
        <v>2634</v>
      </c>
      <c r="L11" s="145">
        <v>466</v>
      </c>
      <c r="M11" s="145">
        <v>11</v>
      </c>
    </row>
    <row r="12" spans="1:19" ht="15.75" x14ac:dyDescent="0.25">
      <c r="A12" s="38" t="s">
        <v>8</v>
      </c>
      <c r="B12" s="27" t="s">
        <v>63</v>
      </c>
      <c r="C12" s="108">
        <v>5979</v>
      </c>
      <c r="D12" s="7">
        <v>1099</v>
      </c>
      <c r="E12" s="7">
        <v>94</v>
      </c>
      <c r="F12" s="7">
        <v>3</v>
      </c>
      <c r="H12" s="81" t="s">
        <v>2</v>
      </c>
      <c r="I12" s="1" t="s">
        <v>63</v>
      </c>
      <c r="J12" s="144">
        <v>9719</v>
      </c>
      <c r="K12" s="145">
        <v>3110</v>
      </c>
      <c r="L12" s="145">
        <v>411</v>
      </c>
      <c r="M12" s="145">
        <v>4</v>
      </c>
    </row>
    <row r="13" spans="1:19" ht="15.75" x14ac:dyDescent="0.25">
      <c r="A13" s="38" t="s">
        <v>9</v>
      </c>
      <c r="B13" s="27" t="s">
        <v>63</v>
      </c>
      <c r="C13" s="108">
        <v>4664</v>
      </c>
      <c r="D13" s="7">
        <v>899</v>
      </c>
      <c r="E13" s="7">
        <v>144</v>
      </c>
      <c r="F13" s="7">
        <v>2</v>
      </c>
      <c r="H13" s="81" t="s">
        <v>3</v>
      </c>
      <c r="I13" s="1" t="s">
        <v>63</v>
      </c>
      <c r="J13" s="144">
        <v>15366</v>
      </c>
      <c r="K13" s="145">
        <v>634</v>
      </c>
      <c r="L13" s="145">
        <v>54</v>
      </c>
      <c r="M13" s="145">
        <v>11</v>
      </c>
    </row>
    <row r="14" spans="1:19" ht="15.75" x14ac:dyDescent="0.25">
      <c r="A14" s="38" t="s">
        <v>11</v>
      </c>
      <c r="B14" s="27" t="s">
        <v>63</v>
      </c>
      <c r="C14" s="108">
        <v>15852</v>
      </c>
      <c r="D14" s="7">
        <v>969</v>
      </c>
      <c r="E14" s="7">
        <v>106</v>
      </c>
      <c r="F14" s="7">
        <v>11</v>
      </c>
      <c r="H14" s="81" t="s">
        <v>4</v>
      </c>
      <c r="I14" s="1" t="s">
        <v>63</v>
      </c>
      <c r="J14" s="144">
        <v>15005</v>
      </c>
      <c r="K14" s="145">
        <v>1029</v>
      </c>
      <c r="L14" s="145">
        <v>31</v>
      </c>
      <c r="M14" s="145">
        <v>6</v>
      </c>
    </row>
    <row r="15" spans="1:19" ht="15.75" x14ac:dyDescent="0.25">
      <c r="A15" s="38" t="s">
        <v>13</v>
      </c>
      <c r="B15" s="27" t="s">
        <v>63</v>
      </c>
      <c r="C15" s="108">
        <v>14640</v>
      </c>
      <c r="D15" s="7">
        <v>1518</v>
      </c>
      <c r="E15" s="7">
        <v>120</v>
      </c>
      <c r="F15" s="7">
        <v>12</v>
      </c>
      <c r="H15" s="81" t="s">
        <v>7</v>
      </c>
      <c r="I15" s="1" t="s">
        <v>63</v>
      </c>
      <c r="J15" s="144">
        <v>2381</v>
      </c>
      <c r="K15" s="145">
        <v>2744</v>
      </c>
      <c r="L15" s="145">
        <v>84</v>
      </c>
      <c r="M15" s="145">
        <v>3</v>
      </c>
    </row>
    <row r="16" spans="1:19" ht="15.75" x14ac:dyDescent="0.25">
      <c r="A16" s="38" t="s">
        <v>14</v>
      </c>
      <c r="B16" s="27" t="s">
        <v>63</v>
      </c>
      <c r="C16" s="108">
        <v>11974</v>
      </c>
      <c r="D16" s="7">
        <v>2234</v>
      </c>
      <c r="E16" s="7">
        <v>444</v>
      </c>
      <c r="F16" s="7">
        <v>1</v>
      </c>
      <c r="H16" s="81" t="s">
        <v>8</v>
      </c>
      <c r="I16" s="1" t="s">
        <v>63</v>
      </c>
      <c r="J16" s="144">
        <v>5979</v>
      </c>
      <c r="K16" s="145">
        <v>1099</v>
      </c>
      <c r="L16" s="145">
        <v>94</v>
      </c>
      <c r="M16" s="145">
        <v>3</v>
      </c>
    </row>
    <row r="17" spans="1:13" ht="15.75" x14ac:dyDescent="0.25">
      <c r="A17" s="38" t="s">
        <v>16</v>
      </c>
      <c r="B17" s="27" t="s">
        <v>63</v>
      </c>
      <c r="C17" s="108">
        <v>7982</v>
      </c>
      <c r="D17" s="7">
        <v>1434</v>
      </c>
      <c r="E17" s="7">
        <v>54</v>
      </c>
      <c r="F17" s="7">
        <v>10</v>
      </c>
      <c r="H17" s="81" t="s">
        <v>9</v>
      </c>
      <c r="I17" s="1" t="s">
        <v>63</v>
      </c>
      <c r="J17" s="144">
        <v>4664</v>
      </c>
      <c r="K17" s="145">
        <v>899</v>
      </c>
      <c r="L17" s="145">
        <v>144</v>
      </c>
      <c r="M17" s="145">
        <v>2</v>
      </c>
    </row>
    <row r="18" spans="1:13" ht="15.75" x14ac:dyDescent="0.25">
      <c r="A18" s="38" t="s">
        <v>17</v>
      </c>
      <c r="B18" s="27" t="s">
        <v>63</v>
      </c>
      <c r="C18" s="108">
        <v>15118</v>
      </c>
      <c r="D18" s="7">
        <v>2573</v>
      </c>
      <c r="E18" s="7">
        <v>70</v>
      </c>
      <c r="F18" s="7">
        <v>5</v>
      </c>
      <c r="H18" s="81" t="s">
        <v>11</v>
      </c>
      <c r="I18" s="1" t="s">
        <v>63</v>
      </c>
      <c r="J18" s="144">
        <v>15852</v>
      </c>
      <c r="K18" s="145">
        <v>969</v>
      </c>
      <c r="L18" s="145">
        <v>106</v>
      </c>
      <c r="M18" s="145">
        <v>11</v>
      </c>
    </row>
    <row r="19" spans="1:13" ht="15.75" x14ac:dyDescent="0.25">
      <c r="A19" s="38" t="s">
        <v>18</v>
      </c>
      <c r="B19" s="27" t="s">
        <v>63</v>
      </c>
      <c r="C19" s="108">
        <v>6205</v>
      </c>
      <c r="D19" s="7">
        <v>217</v>
      </c>
      <c r="E19" s="7">
        <v>63</v>
      </c>
      <c r="F19" s="7">
        <v>1</v>
      </c>
      <c r="H19" s="81" t="s">
        <v>13</v>
      </c>
      <c r="I19" s="1" t="s">
        <v>63</v>
      </c>
      <c r="J19" s="144">
        <v>14640</v>
      </c>
      <c r="K19" s="145">
        <v>1518</v>
      </c>
      <c r="L19" s="145">
        <v>120</v>
      </c>
      <c r="M19" s="145">
        <v>12</v>
      </c>
    </row>
    <row r="20" spans="1:13" ht="31.5" x14ac:dyDescent="0.25">
      <c r="A20" s="38" t="s">
        <v>31</v>
      </c>
      <c r="B20" s="27" t="s">
        <v>63</v>
      </c>
      <c r="C20" s="108">
        <v>9569</v>
      </c>
      <c r="D20" s="7">
        <v>906</v>
      </c>
      <c r="E20" s="7">
        <v>84</v>
      </c>
      <c r="F20" s="7">
        <v>3</v>
      </c>
      <c r="H20" s="81" t="s">
        <v>14</v>
      </c>
      <c r="I20" s="1" t="s">
        <v>63</v>
      </c>
      <c r="J20" s="144">
        <v>11974</v>
      </c>
      <c r="K20" s="145">
        <v>2234</v>
      </c>
      <c r="L20" s="145">
        <v>444</v>
      </c>
      <c r="M20" s="145">
        <v>1</v>
      </c>
    </row>
    <row r="21" spans="1:13" ht="32.25" customHeight="1" x14ac:dyDescent="0.25">
      <c r="A21" s="39" t="s">
        <v>5</v>
      </c>
      <c r="B21" s="27" t="s">
        <v>64</v>
      </c>
      <c r="C21" s="109">
        <v>23798</v>
      </c>
      <c r="D21" s="8">
        <v>3853</v>
      </c>
      <c r="E21" s="8">
        <v>127</v>
      </c>
      <c r="F21" s="8">
        <v>15</v>
      </c>
      <c r="H21" s="81" t="s">
        <v>16</v>
      </c>
      <c r="I21" s="1" t="s">
        <v>63</v>
      </c>
      <c r="J21" s="144">
        <v>7982</v>
      </c>
      <c r="K21" s="145">
        <v>1434</v>
      </c>
      <c r="L21" s="145">
        <v>54</v>
      </c>
      <c r="M21" s="145">
        <v>10</v>
      </c>
    </row>
    <row r="22" spans="1:13" ht="31.5" x14ac:dyDescent="0.25">
      <c r="A22" s="39" t="s">
        <v>10</v>
      </c>
      <c r="B22" s="27" t="s">
        <v>64</v>
      </c>
      <c r="C22" s="109">
        <v>25477</v>
      </c>
      <c r="D22" s="8">
        <v>3193</v>
      </c>
      <c r="E22" s="8">
        <v>104</v>
      </c>
      <c r="F22" s="8">
        <v>11</v>
      </c>
      <c r="H22" s="81" t="s">
        <v>17</v>
      </c>
      <c r="I22" s="1" t="s">
        <v>63</v>
      </c>
      <c r="J22" s="144">
        <v>15118</v>
      </c>
      <c r="K22" s="145">
        <v>2573</v>
      </c>
      <c r="L22" s="145">
        <v>70</v>
      </c>
      <c r="M22" s="145">
        <v>5</v>
      </c>
    </row>
    <row r="23" spans="1:13" ht="15.75" x14ac:dyDescent="0.25">
      <c r="A23" s="39" t="s">
        <v>12</v>
      </c>
      <c r="B23" s="27" t="s">
        <v>64</v>
      </c>
      <c r="C23" s="109">
        <v>26605</v>
      </c>
      <c r="D23" s="8">
        <v>2553</v>
      </c>
      <c r="E23" s="8">
        <v>116</v>
      </c>
      <c r="F23" s="8">
        <v>33</v>
      </c>
      <c r="H23" s="81" t="s">
        <v>18</v>
      </c>
      <c r="I23" s="1" t="s">
        <v>63</v>
      </c>
      <c r="J23" s="144">
        <v>6205</v>
      </c>
      <c r="K23" s="145">
        <v>217</v>
      </c>
      <c r="L23" s="145">
        <v>63</v>
      </c>
      <c r="M23" s="145">
        <v>1</v>
      </c>
    </row>
    <row r="24" spans="1:13" ht="15.75" x14ac:dyDescent="0.25">
      <c r="H24" s="81" t="s">
        <v>31</v>
      </c>
      <c r="I24" s="1" t="s">
        <v>63</v>
      </c>
      <c r="J24" s="144">
        <v>9569</v>
      </c>
      <c r="K24" s="145">
        <v>906</v>
      </c>
      <c r="L24" s="145">
        <v>84</v>
      </c>
      <c r="M24" s="145">
        <v>3</v>
      </c>
    </row>
    <row r="25" spans="1:13" ht="15.75" x14ac:dyDescent="0.25">
      <c r="H25" s="168" t="s">
        <v>79</v>
      </c>
      <c r="I25" s="168"/>
      <c r="J25" s="110">
        <f>AVERAGE(J11:J24)</f>
        <v>10443.857142857143</v>
      </c>
      <c r="K25" s="110">
        <f t="shared" ref="K25:M25" si="4">AVERAGE(K11:K24)</f>
        <v>1571.4285714285713</v>
      </c>
      <c r="L25" s="110">
        <f t="shared" si="4"/>
        <v>158.92857142857142</v>
      </c>
      <c r="M25" s="110">
        <f t="shared" si="4"/>
        <v>5.9285714285714288</v>
      </c>
    </row>
    <row r="28" spans="1:13" ht="15.75" x14ac:dyDescent="0.25">
      <c r="H28" s="52" t="s">
        <v>0</v>
      </c>
      <c r="I28" s="52" t="s">
        <v>61</v>
      </c>
      <c r="J28" s="76" t="s">
        <v>22</v>
      </c>
      <c r="K28" s="107" t="s">
        <v>23</v>
      </c>
      <c r="L28" s="76" t="s">
        <v>24</v>
      </c>
      <c r="M28" s="76" t="s">
        <v>25</v>
      </c>
    </row>
    <row r="29" spans="1:13" ht="15.75" x14ac:dyDescent="0.25">
      <c r="H29" s="86" t="s">
        <v>5</v>
      </c>
      <c r="I29" s="27" t="s">
        <v>64</v>
      </c>
      <c r="J29" s="144">
        <v>23798</v>
      </c>
      <c r="K29" s="145">
        <v>3853</v>
      </c>
      <c r="L29" s="145">
        <v>127</v>
      </c>
      <c r="M29" s="145">
        <v>15</v>
      </c>
    </row>
    <row r="30" spans="1:13" ht="15.75" x14ac:dyDescent="0.25">
      <c r="H30" s="86" t="s">
        <v>10</v>
      </c>
      <c r="I30" s="27" t="s">
        <v>64</v>
      </c>
      <c r="J30" s="144">
        <v>25477</v>
      </c>
      <c r="K30" s="145">
        <v>3193</v>
      </c>
      <c r="L30" s="145">
        <v>104</v>
      </c>
      <c r="M30" s="145">
        <v>11</v>
      </c>
    </row>
    <row r="31" spans="1:13" ht="15.75" x14ac:dyDescent="0.25">
      <c r="H31" s="86" t="s">
        <v>12</v>
      </c>
      <c r="I31" s="27" t="s">
        <v>64</v>
      </c>
      <c r="J31" s="144">
        <v>26605</v>
      </c>
      <c r="K31" s="145">
        <v>2553</v>
      </c>
      <c r="L31" s="145">
        <v>116</v>
      </c>
      <c r="M31" s="145">
        <v>33</v>
      </c>
    </row>
    <row r="32" spans="1:13" ht="15.75" x14ac:dyDescent="0.25">
      <c r="H32" s="168" t="s">
        <v>79</v>
      </c>
      <c r="I32" s="168"/>
      <c r="J32" s="111">
        <f>AVERAGE(J29:J31)</f>
        <v>25293.333333333332</v>
      </c>
      <c r="K32" s="111">
        <f t="shared" ref="K32:M32" si="5">AVERAGE(K29:K31)</f>
        <v>3199.6666666666665</v>
      </c>
      <c r="L32" s="111">
        <f t="shared" si="5"/>
        <v>115.66666666666667</v>
      </c>
      <c r="M32" s="111">
        <f t="shared" si="5"/>
        <v>19.666666666666668</v>
      </c>
    </row>
  </sheetData>
  <mergeCells count="3">
    <mergeCell ref="H7:I7"/>
    <mergeCell ref="H25:I25"/>
    <mergeCell ref="H32:I32"/>
  </mergeCells>
  <pageMargins left="0.7" right="0.7" top="0.75" bottom="0.75" header="0.3" footer="0.3"/>
  <pageSetup scale="71" orientation="portrait" horizontalDpi="4294967293" r:id="rId1"/>
  <colBreaks count="2" manualBreakCount="2">
    <brk id="7" max="1048575" man="1"/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view="pageBreakPreview" zoomScale="60" zoomScaleNormal="60" workbookViewId="0">
      <selection activeCell="E5" sqref="E5"/>
    </sheetView>
  </sheetViews>
  <sheetFormatPr defaultRowHeight="15" x14ac:dyDescent="0.25"/>
  <cols>
    <col min="1" max="1" width="18.7109375" customWidth="1"/>
    <col min="2" max="2" width="24.7109375" customWidth="1"/>
    <col min="3" max="8" width="18.7109375" customWidth="1"/>
    <col min="9" max="9" width="23.28515625" customWidth="1"/>
    <col min="10" max="14" width="18.7109375" customWidth="1"/>
    <col min="15" max="15" width="20.85546875" customWidth="1"/>
    <col min="16" max="18" width="18.7109375" customWidth="1"/>
    <col min="19" max="19" width="25.140625" customWidth="1"/>
    <col min="20" max="23" width="18.7109375" customWidth="1"/>
  </cols>
  <sheetData>
    <row r="1" spans="1:23" ht="20.100000000000001" customHeight="1" x14ac:dyDescent="0.25">
      <c r="A1" s="178" t="s">
        <v>85</v>
      </c>
      <c r="B1" s="178"/>
      <c r="C1" s="178"/>
      <c r="D1" s="178"/>
      <c r="E1" s="178"/>
      <c r="F1" s="178"/>
      <c r="G1" s="178"/>
      <c r="H1" s="180"/>
      <c r="I1" s="52" t="s">
        <v>53</v>
      </c>
      <c r="J1" s="52" t="s">
        <v>0</v>
      </c>
      <c r="K1" s="99" t="s">
        <v>26</v>
      </c>
      <c r="L1" s="99" t="s">
        <v>27</v>
      </c>
      <c r="M1" s="99" t="s">
        <v>28</v>
      </c>
      <c r="N1" s="121" t="s">
        <v>29</v>
      </c>
      <c r="O1" s="123"/>
      <c r="P1" s="114"/>
      <c r="Q1" s="114"/>
      <c r="R1" s="114"/>
      <c r="S1" s="114"/>
      <c r="T1" s="114"/>
      <c r="U1" s="114"/>
      <c r="V1" s="114"/>
      <c r="W1" s="114"/>
    </row>
    <row r="2" spans="1:23" ht="20.100000000000001" customHeight="1" x14ac:dyDescent="0.25">
      <c r="A2" s="178"/>
      <c r="B2" s="178"/>
      <c r="C2" s="178"/>
      <c r="D2" s="178"/>
      <c r="E2" s="178"/>
      <c r="F2" s="178"/>
      <c r="G2" s="178"/>
      <c r="H2" s="180"/>
      <c r="I2" s="167" t="s">
        <v>54</v>
      </c>
      <c r="J2" s="162"/>
      <c r="K2" s="173">
        <f>'Perbarui Centroid 3'!P3</f>
        <v>20557.75</v>
      </c>
      <c r="L2" s="176">
        <f>'Perbarui Centroid 3'!Q3</f>
        <v>2316.5</v>
      </c>
      <c r="M2" s="176">
        <f>'Perbarui Centroid 3'!R3</f>
        <v>170.75</v>
      </c>
      <c r="N2" s="176">
        <f>'Perbarui Centroid 3'!S3</f>
        <v>14</v>
      </c>
      <c r="O2" s="175"/>
      <c r="P2" s="114"/>
      <c r="Q2" s="114"/>
      <c r="R2" s="114"/>
      <c r="S2" s="114"/>
      <c r="T2" s="114"/>
      <c r="U2" s="114"/>
      <c r="V2" s="100"/>
      <c r="W2" s="100"/>
    </row>
    <row r="3" spans="1:23" ht="20.100000000000001" customHeight="1" x14ac:dyDescent="0.25">
      <c r="A3" s="178"/>
      <c r="B3" s="178"/>
      <c r="C3" s="178"/>
      <c r="D3" s="178"/>
      <c r="E3" s="178"/>
      <c r="F3" s="178"/>
      <c r="G3" s="178"/>
      <c r="H3" s="180"/>
      <c r="I3" s="167"/>
      <c r="J3" s="163"/>
      <c r="K3" s="173"/>
      <c r="L3" s="177"/>
      <c r="M3" s="177"/>
      <c r="N3" s="177"/>
      <c r="O3" s="175"/>
      <c r="P3" s="114"/>
      <c r="Q3" s="115"/>
      <c r="R3" s="115"/>
      <c r="S3" s="115"/>
      <c r="T3" s="115"/>
      <c r="U3" s="114"/>
      <c r="V3" s="129"/>
      <c r="W3" s="129"/>
    </row>
    <row r="4" spans="1:23" ht="20.100000000000001" customHeight="1" x14ac:dyDescent="0.25">
      <c r="A4" s="114"/>
      <c r="B4" s="114"/>
      <c r="C4" s="114"/>
      <c r="D4" s="114"/>
      <c r="E4" s="114"/>
      <c r="F4" s="114"/>
      <c r="G4" s="114"/>
      <c r="H4" s="114"/>
      <c r="I4" s="36" t="s">
        <v>55</v>
      </c>
      <c r="J4" s="71"/>
      <c r="K4" s="37">
        <f>'Perbarui Centroid 3'!P4</f>
        <v>10443.857142857143</v>
      </c>
      <c r="L4" s="37">
        <f>'Perbarui Centroid 3'!Q4</f>
        <v>1571.4285714285713</v>
      </c>
      <c r="M4" s="37">
        <f>'Perbarui Centroid 3'!R4</f>
        <v>158.92857142857142</v>
      </c>
      <c r="N4" s="37">
        <f>'Perbarui Centroid 3'!S4</f>
        <v>5.9285714285714288</v>
      </c>
      <c r="O4" s="124"/>
      <c r="P4" s="114"/>
      <c r="Q4" s="115"/>
      <c r="R4" s="115"/>
      <c r="S4" s="115"/>
      <c r="T4" s="115"/>
      <c r="U4" s="114"/>
      <c r="V4" s="128"/>
      <c r="W4" s="128"/>
    </row>
    <row r="5" spans="1:23" ht="20.100000000000001" customHeight="1" x14ac:dyDescent="0.25">
      <c r="A5" s="114"/>
      <c r="B5" s="114"/>
      <c r="C5" s="114"/>
      <c r="D5" s="114"/>
      <c r="E5" s="114"/>
      <c r="F5" s="114"/>
      <c r="G5" s="114"/>
      <c r="H5" s="114"/>
      <c r="I5" s="36" t="s">
        <v>56</v>
      </c>
      <c r="J5" s="72"/>
      <c r="K5" s="37">
        <f>'Perbarui Centroid 3'!P5</f>
        <v>25293.333333333332</v>
      </c>
      <c r="L5" s="37">
        <f>'Perbarui Centroid 3'!Q5</f>
        <v>3199.6666666666665</v>
      </c>
      <c r="M5" s="37">
        <f>'Perbarui Centroid 3'!R5</f>
        <v>115.66666666666667</v>
      </c>
      <c r="N5" s="37">
        <f>'Perbarui Centroid 3'!S5</f>
        <v>19.666666666666668</v>
      </c>
      <c r="O5" s="124"/>
      <c r="P5" s="114"/>
      <c r="Q5" s="115"/>
      <c r="R5" s="115"/>
      <c r="S5" s="115"/>
      <c r="T5" s="115"/>
      <c r="U5" s="114"/>
      <c r="V5" s="114"/>
      <c r="W5" s="114"/>
    </row>
    <row r="6" spans="1:23" ht="20.100000000000001" customHeight="1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</row>
    <row r="7" spans="1:23" ht="20.100000000000001" customHeight="1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</row>
    <row r="8" spans="1:23" ht="20.100000000000001" customHeight="1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</row>
    <row r="9" spans="1:23" ht="36.75" customHeight="1" x14ac:dyDescent="0.25">
      <c r="A9" s="48" t="s">
        <v>20</v>
      </c>
      <c r="B9" s="48" t="s">
        <v>0</v>
      </c>
      <c r="C9" s="48" t="s">
        <v>22</v>
      </c>
      <c r="D9" s="49" t="s">
        <v>66</v>
      </c>
      <c r="E9" s="48" t="s">
        <v>24</v>
      </c>
      <c r="F9" s="50" t="s">
        <v>25</v>
      </c>
      <c r="G9" s="51" t="s">
        <v>21</v>
      </c>
      <c r="H9" s="114"/>
      <c r="I9" s="99" t="s">
        <v>0</v>
      </c>
      <c r="J9" s="64" t="s">
        <v>57</v>
      </c>
      <c r="K9" s="64" t="s">
        <v>58</v>
      </c>
      <c r="L9" s="64" t="s">
        <v>59</v>
      </c>
      <c r="M9" s="64" t="s">
        <v>60</v>
      </c>
      <c r="N9" s="64" t="s">
        <v>61</v>
      </c>
      <c r="O9" s="64" t="s">
        <v>62</v>
      </c>
      <c r="P9" s="114"/>
      <c r="Q9" s="114"/>
      <c r="R9" s="114"/>
      <c r="S9" s="114"/>
      <c r="T9" s="114"/>
      <c r="U9" s="114"/>
      <c r="V9" s="114"/>
      <c r="W9" s="114"/>
    </row>
    <row r="10" spans="1:23" ht="20.100000000000001" customHeight="1" x14ac:dyDescent="0.25">
      <c r="A10" s="101" t="s">
        <v>32</v>
      </c>
      <c r="B10" s="104" t="s">
        <v>1</v>
      </c>
      <c r="C10" s="4">
        <v>11760</v>
      </c>
      <c r="D10" s="4">
        <v>2634</v>
      </c>
      <c r="E10" s="4">
        <v>466</v>
      </c>
      <c r="F10" s="4">
        <v>11</v>
      </c>
      <c r="G10" s="112">
        <f t="shared" ref="G10:G30" si="0">SUM(C10:F10)</f>
        <v>14871</v>
      </c>
      <c r="H10" s="114"/>
      <c r="I10" s="59" t="s">
        <v>1</v>
      </c>
      <c r="J10" s="134">
        <f t="shared" ref="J10:J30" si="1">(((C10- $K$2)^2)+(( D10- $L$2)^2)+(( E10- $M$2)^2)+(( F10- $N$2)^2))^0.5</f>
        <v>8808.427378085149</v>
      </c>
      <c r="K10" s="134">
        <f t="shared" ref="K10:K30" si="2">(((C10- $K$4)^2)+(( D10- $L$4)^2)+(( E10- $M$4)^2)+(( F10- $N$4)^2))^0.5</f>
        <v>1719.1883674737746</v>
      </c>
      <c r="L10" s="134">
        <f t="shared" ref="L10:L30" si="3">(((C10- $K$5)^2)+(( D10- $L$5)^2)+(( E10- $M$5)^2)+(( F10- $N$5)^2))^0.5</f>
        <v>13549.682595708447</v>
      </c>
      <c r="M10" s="134">
        <f>MIN(J10:L10)</f>
        <v>1719.1883674737746</v>
      </c>
      <c r="N10" s="125" t="str">
        <f>IF(M10=J10,"Cluster 1",IF(M10=K10,"Cluster 2",IF(M10=L10,"Cluster 3")))</f>
        <v>Cluster 2</v>
      </c>
      <c r="O10" s="134">
        <f>M10^2</f>
        <v>2955608.6428571423</v>
      </c>
      <c r="P10" s="114"/>
      <c r="Q10" s="14"/>
      <c r="R10" s="114" t="s">
        <v>67</v>
      </c>
      <c r="S10" s="149">
        <f>SQRT(((K2-K4)^2)+((L2-L4)^2)+((M2-M4)^2)+((N2-N4)^2))</f>
        <v>10141.30982928593</v>
      </c>
      <c r="T10" s="150"/>
      <c r="U10" s="151"/>
      <c r="V10" s="151"/>
      <c r="W10" s="114"/>
    </row>
    <row r="11" spans="1:23" ht="20.100000000000001" customHeight="1" x14ac:dyDescent="0.25">
      <c r="A11" s="101" t="s">
        <v>33</v>
      </c>
      <c r="B11" s="104" t="s">
        <v>2</v>
      </c>
      <c r="C11" s="4">
        <v>9719</v>
      </c>
      <c r="D11" s="4">
        <v>3110</v>
      </c>
      <c r="E11" s="4">
        <v>411</v>
      </c>
      <c r="F11" s="4">
        <v>4</v>
      </c>
      <c r="G11" s="112">
        <f t="shared" si="0"/>
        <v>13244</v>
      </c>
      <c r="H11" s="114"/>
      <c r="I11" s="59" t="s">
        <v>2</v>
      </c>
      <c r="J11" s="134">
        <f t="shared" si="1"/>
        <v>10870.416913577877</v>
      </c>
      <c r="K11" s="134">
        <f t="shared" si="2"/>
        <v>1719.3497732739386</v>
      </c>
      <c r="L11" s="134">
        <f t="shared" si="3"/>
        <v>15577.3992088253</v>
      </c>
      <c r="M11" s="134">
        <f t="shared" ref="M11:M30" si="4">MIN(J11:L11)</f>
        <v>1719.3497732739386</v>
      </c>
      <c r="N11" s="125" t="str">
        <f t="shared" ref="N11:N30" si="5">IF(M11=J11,"Cluster 1",IF(M11=K11,"Cluster 2",IF(M11=L11,"Cluster 3")))</f>
        <v>Cluster 2</v>
      </c>
      <c r="O11" s="134">
        <f t="shared" ref="O11:O30" si="6">M11^2</f>
        <v>2956163.6428571441</v>
      </c>
      <c r="P11" s="114"/>
      <c r="Q11" s="15"/>
      <c r="R11" s="114" t="s">
        <v>68</v>
      </c>
      <c r="S11" s="149">
        <f>SQRT(((K2-K5)^2)+((L2-L5)^2)+((M2-M5)^2)+((N2-N5)^2))</f>
        <v>4817.5511572559108</v>
      </c>
      <c r="T11" s="152"/>
      <c r="U11" s="151"/>
      <c r="V11" s="151"/>
      <c r="W11" s="114"/>
    </row>
    <row r="12" spans="1:23" ht="20.100000000000001" customHeight="1" x14ac:dyDescent="0.25">
      <c r="A12" s="101" t="s">
        <v>34</v>
      </c>
      <c r="B12" s="42" t="s">
        <v>3</v>
      </c>
      <c r="C12" s="5">
        <v>15366</v>
      </c>
      <c r="D12" s="5">
        <v>634</v>
      </c>
      <c r="E12" s="5">
        <v>54</v>
      </c>
      <c r="F12" s="5">
        <v>11</v>
      </c>
      <c r="G12" s="112">
        <f t="shared" si="0"/>
        <v>16065</v>
      </c>
      <c r="H12" s="114"/>
      <c r="I12" s="59" t="s">
        <v>3</v>
      </c>
      <c r="J12" s="134">
        <f t="shared" si="1"/>
        <v>5458.8198243759616</v>
      </c>
      <c r="K12" s="134">
        <f t="shared" si="2"/>
        <v>5011.7161089932915</v>
      </c>
      <c r="L12" s="134">
        <f t="shared" si="3"/>
        <v>10253.705205653438</v>
      </c>
      <c r="M12" s="134">
        <f t="shared" si="4"/>
        <v>5011.7161089932915</v>
      </c>
      <c r="N12" s="125" t="str">
        <f t="shared" si="5"/>
        <v>Cluster 2</v>
      </c>
      <c r="O12" s="134">
        <f t="shared" si="6"/>
        <v>25117298.357142858</v>
      </c>
      <c r="P12" s="114"/>
      <c r="Q12" s="14"/>
      <c r="R12" s="114" t="s">
        <v>69</v>
      </c>
      <c r="S12" s="149">
        <f>SQRT(((K4-K5)^2)+((L4-L5)^2)+((M4-M5)^2)+((N4-N5)^2))</f>
        <v>14938.546206173083</v>
      </c>
      <c r="T12" s="152"/>
      <c r="U12" s="151"/>
      <c r="V12" s="151"/>
      <c r="W12" s="114"/>
    </row>
    <row r="13" spans="1:23" ht="20.100000000000001" customHeight="1" x14ac:dyDescent="0.25">
      <c r="A13" s="101" t="s">
        <v>35</v>
      </c>
      <c r="B13" s="9" t="s">
        <v>4</v>
      </c>
      <c r="C13" s="4">
        <v>15005</v>
      </c>
      <c r="D13" s="4">
        <v>1029</v>
      </c>
      <c r="E13" s="4">
        <v>31</v>
      </c>
      <c r="F13" s="4">
        <v>6</v>
      </c>
      <c r="G13" s="112">
        <f t="shared" si="0"/>
        <v>16071</v>
      </c>
      <c r="H13" s="114"/>
      <c r="I13" s="59" t="s">
        <v>4</v>
      </c>
      <c r="J13" s="134">
        <f t="shared" si="1"/>
        <v>5701.7789219681254</v>
      </c>
      <c r="K13" s="134">
        <f t="shared" si="2"/>
        <v>4595.064596157179</v>
      </c>
      <c r="L13" s="134">
        <f t="shared" si="3"/>
        <v>10515.177210954542</v>
      </c>
      <c r="M13" s="134">
        <f t="shared" si="4"/>
        <v>4595.064596157179</v>
      </c>
      <c r="N13" s="125" t="str">
        <f t="shared" si="5"/>
        <v>Cluster 2</v>
      </c>
      <c r="O13" s="134">
        <f t="shared" si="6"/>
        <v>21114618.642857138</v>
      </c>
      <c r="P13" s="114"/>
      <c r="Q13" s="14"/>
      <c r="R13" s="116" t="s">
        <v>70</v>
      </c>
      <c r="S13" s="153">
        <f>SUM(S10:S12)</f>
        <v>29897.407192714923</v>
      </c>
      <c r="T13" s="153"/>
      <c r="U13" s="151"/>
      <c r="V13" s="151"/>
      <c r="W13" s="114"/>
    </row>
    <row r="14" spans="1:23" ht="20.100000000000001" customHeight="1" x14ac:dyDescent="0.25">
      <c r="A14" s="101" t="s">
        <v>36</v>
      </c>
      <c r="B14" s="9" t="s">
        <v>5</v>
      </c>
      <c r="C14" s="4">
        <v>23798</v>
      </c>
      <c r="D14" s="4">
        <v>3853</v>
      </c>
      <c r="E14" s="4">
        <v>127</v>
      </c>
      <c r="F14" s="4">
        <v>15</v>
      </c>
      <c r="G14" s="113">
        <f t="shared" si="0"/>
        <v>27793</v>
      </c>
      <c r="H14" s="114"/>
      <c r="I14" s="60" t="s">
        <v>5</v>
      </c>
      <c r="J14" s="134">
        <f t="shared" si="1"/>
        <v>3586.3585117776497</v>
      </c>
      <c r="K14" s="134">
        <f t="shared" si="2"/>
        <v>13547.686199390022</v>
      </c>
      <c r="L14" s="134">
        <f t="shared" si="3"/>
        <v>1631.8751313885634</v>
      </c>
      <c r="M14" s="134">
        <f t="shared" si="4"/>
        <v>1631.8751313885634</v>
      </c>
      <c r="N14" s="125" t="str">
        <f t="shared" si="5"/>
        <v>Cluster 3</v>
      </c>
      <c r="O14" s="134">
        <f t="shared" si="6"/>
        <v>2663016.4444444412</v>
      </c>
      <c r="P14" s="114"/>
      <c r="Q14" s="116"/>
      <c r="R14" s="116"/>
      <c r="S14" s="153"/>
      <c r="T14" s="153"/>
      <c r="U14" s="151"/>
      <c r="V14" s="151"/>
      <c r="W14" s="114"/>
    </row>
    <row r="15" spans="1:23" ht="20.100000000000001" customHeight="1" x14ac:dyDescent="0.25">
      <c r="A15" s="101" t="s">
        <v>37</v>
      </c>
      <c r="B15" s="9" t="s">
        <v>6</v>
      </c>
      <c r="C15" s="4">
        <v>20179</v>
      </c>
      <c r="D15" s="4">
        <v>3558</v>
      </c>
      <c r="E15" s="4">
        <v>94</v>
      </c>
      <c r="F15" s="4">
        <v>19</v>
      </c>
      <c r="G15" s="113">
        <f t="shared" si="0"/>
        <v>23850</v>
      </c>
      <c r="H15" s="114"/>
      <c r="I15" s="61" t="s">
        <v>6</v>
      </c>
      <c r="J15" s="134">
        <f t="shared" si="1"/>
        <v>1300.2651171972584</v>
      </c>
      <c r="K15" s="134">
        <f t="shared" si="2"/>
        <v>9935.9880772587767</v>
      </c>
      <c r="L15" s="134">
        <f t="shared" si="3"/>
        <v>5126.9170181612162</v>
      </c>
      <c r="M15" s="134">
        <f t="shared" si="4"/>
        <v>1300.2651171972584</v>
      </c>
      <c r="N15" s="125" t="str">
        <f t="shared" si="5"/>
        <v>Cluster 1</v>
      </c>
      <c r="O15" s="134">
        <f t="shared" si="6"/>
        <v>1690689.3750000002</v>
      </c>
      <c r="P15" s="114"/>
      <c r="Q15" s="116"/>
      <c r="R15" s="116"/>
      <c r="S15" s="153"/>
      <c r="T15" s="153"/>
      <c r="U15" s="151"/>
      <c r="V15" s="151"/>
      <c r="W15" s="114"/>
    </row>
    <row r="16" spans="1:23" ht="20.100000000000001" customHeight="1" x14ac:dyDescent="0.25">
      <c r="A16" s="101" t="s">
        <v>38</v>
      </c>
      <c r="B16" s="9" t="s">
        <v>7</v>
      </c>
      <c r="C16" s="4">
        <v>2381</v>
      </c>
      <c r="D16" s="4">
        <v>2744</v>
      </c>
      <c r="E16" s="4">
        <v>84</v>
      </c>
      <c r="F16" s="4">
        <v>3</v>
      </c>
      <c r="G16" s="112">
        <f t="shared" si="0"/>
        <v>5212</v>
      </c>
      <c r="H16" s="114"/>
      <c r="I16" s="59" t="s">
        <v>7</v>
      </c>
      <c r="J16" s="134">
        <f t="shared" si="1"/>
        <v>18181.986782939868</v>
      </c>
      <c r="K16" s="134">
        <f t="shared" si="2"/>
        <v>8148.0188959385359</v>
      </c>
      <c r="L16" s="134">
        <f t="shared" si="3"/>
        <v>22916.891836469546</v>
      </c>
      <c r="M16" s="134">
        <f t="shared" si="4"/>
        <v>8148.0188959385359</v>
      </c>
      <c r="N16" s="125" t="str">
        <f t="shared" si="5"/>
        <v>Cluster 2</v>
      </c>
      <c r="O16" s="134">
        <f t="shared" si="6"/>
        <v>66390211.92857144</v>
      </c>
      <c r="P16" s="114"/>
      <c r="Q16" s="116" t="s">
        <v>75</v>
      </c>
      <c r="R16" s="126" t="s">
        <v>81</v>
      </c>
      <c r="S16" s="154">
        <f>S13</f>
        <v>29897.407192714923</v>
      </c>
      <c r="T16" s="153"/>
      <c r="U16" s="151"/>
      <c r="V16" s="151"/>
      <c r="W16" s="114"/>
    </row>
    <row r="17" spans="1:23" ht="20.100000000000001" customHeight="1" x14ac:dyDescent="0.25">
      <c r="A17" s="101" t="s">
        <v>39</v>
      </c>
      <c r="B17" s="9" t="s">
        <v>8</v>
      </c>
      <c r="C17" s="4">
        <v>5979</v>
      </c>
      <c r="D17" s="4">
        <v>1099</v>
      </c>
      <c r="E17" s="4">
        <v>94</v>
      </c>
      <c r="F17" s="4">
        <v>3</v>
      </c>
      <c r="G17" s="112">
        <f t="shared" si="0"/>
        <v>7175</v>
      </c>
      <c r="H17" s="114"/>
      <c r="I17" s="59" t="s">
        <v>8</v>
      </c>
      <c r="J17" s="134">
        <f t="shared" si="1"/>
        <v>14629.70503376606</v>
      </c>
      <c r="K17" s="134">
        <f t="shared" si="2"/>
        <v>4490.2519257991371</v>
      </c>
      <c r="L17" s="134">
        <f t="shared" si="3"/>
        <v>19428.25313243004</v>
      </c>
      <c r="M17" s="134">
        <f t="shared" si="4"/>
        <v>4490.2519257991371</v>
      </c>
      <c r="N17" s="125" t="str">
        <f t="shared" si="5"/>
        <v>Cluster 2</v>
      </c>
      <c r="O17" s="134">
        <f t="shared" si="6"/>
        <v>20162362.357142858</v>
      </c>
      <c r="P17" s="114"/>
      <c r="Q17" s="116"/>
      <c r="R17" s="116" t="s">
        <v>62</v>
      </c>
      <c r="S17" s="153">
        <f>O31</f>
        <v>293245883.77777779</v>
      </c>
      <c r="T17" s="153"/>
      <c r="U17" s="151"/>
      <c r="V17" s="151"/>
      <c r="W17" s="114"/>
    </row>
    <row r="18" spans="1:23" ht="20.100000000000001" customHeight="1" x14ac:dyDescent="0.25">
      <c r="A18" s="101" t="s">
        <v>40</v>
      </c>
      <c r="B18" s="9" t="s">
        <v>9</v>
      </c>
      <c r="C18" s="4">
        <v>4664</v>
      </c>
      <c r="D18" s="4">
        <v>899</v>
      </c>
      <c r="E18" s="4">
        <v>144</v>
      </c>
      <c r="F18" s="4">
        <v>2</v>
      </c>
      <c r="G18" s="112">
        <f t="shared" si="0"/>
        <v>5709</v>
      </c>
      <c r="H18" s="114"/>
      <c r="I18" s="59" t="s">
        <v>9</v>
      </c>
      <c r="J18" s="134">
        <f t="shared" si="1"/>
        <v>15956.862312967422</v>
      </c>
      <c r="K18" s="134">
        <f t="shared" si="2"/>
        <v>5818.8613208624056</v>
      </c>
      <c r="L18" s="134">
        <f t="shared" si="3"/>
        <v>20757.253570204746</v>
      </c>
      <c r="M18" s="134">
        <f t="shared" si="4"/>
        <v>5818.8613208624056</v>
      </c>
      <c r="N18" s="125" t="str">
        <f t="shared" si="5"/>
        <v>Cluster 2</v>
      </c>
      <c r="O18" s="134">
        <f t="shared" si="6"/>
        <v>33859147.071428582</v>
      </c>
      <c r="P18" s="114"/>
      <c r="Q18" s="117"/>
      <c r="R18" s="116"/>
      <c r="S18" s="153"/>
      <c r="T18" s="153"/>
      <c r="U18" s="151"/>
      <c r="V18" s="151"/>
      <c r="W18" s="114"/>
    </row>
    <row r="19" spans="1:23" ht="20.100000000000001" customHeight="1" x14ac:dyDescent="0.25">
      <c r="A19" s="101" t="s">
        <v>41</v>
      </c>
      <c r="B19" s="44" t="s">
        <v>30</v>
      </c>
      <c r="C19" s="45">
        <v>21327</v>
      </c>
      <c r="D19" s="45">
        <v>2272</v>
      </c>
      <c r="E19" s="45">
        <v>179</v>
      </c>
      <c r="F19" s="45">
        <v>22</v>
      </c>
      <c r="G19" s="112">
        <f t="shared" si="0"/>
        <v>23800</v>
      </c>
      <c r="H19" s="114"/>
      <c r="I19" s="61" t="s">
        <v>30</v>
      </c>
      <c r="J19" s="134">
        <f t="shared" si="1"/>
        <v>770.62174573522123</v>
      </c>
      <c r="K19" s="134">
        <f t="shared" si="2"/>
        <v>10905.698507137056</v>
      </c>
      <c r="L19" s="134">
        <f t="shared" si="3"/>
        <v>4073.8657453469305</v>
      </c>
      <c r="M19" s="134">
        <f t="shared" si="4"/>
        <v>770.62174573522123</v>
      </c>
      <c r="N19" s="125" t="str">
        <f t="shared" si="5"/>
        <v>Cluster 1</v>
      </c>
      <c r="O19" s="134">
        <f t="shared" si="6"/>
        <v>593857.875</v>
      </c>
      <c r="P19" s="114"/>
      <c r="Q19" s="117"/>
      <c r="R19" s="127" t="s">
        <v>78</v>
      </c>
      <c r="S19" s="156">
        <f>S16/S17</f>
        <v>1.0195337376115133E-4</v>
      </c>
      <c r="T19" s="153"/>
      <c r="U19" s="151"/>
      <c r="V19" s="151"/>
      <c r="W19" s="114"/>
    </row>
    <row r="20" spans="1:23" ht="20.100000000000001" customHeight="1" x14ac:dyDescent="0.25">
      <c r="A20" s="101" t="s">
        <v>42</v>
      </c>
      <c r="B20" s="46" t="s">
        <v>10</v>
      </c>
      <c r="C20" s="47">
        <v>25477</v>
      </c>
      <c r="D20" s="47">
        <v>3193</v>
      </c>
      <c r="E20" s="47">
        <v>104</v>
      </c>
      <c r="F20" s="47">
        <v>11</v>
      </c>
      <c r="G20" s="112">
        <f t="shared" si="0"/>
        <v>28785</v>
      </c>
      <c r="H20" s="114"/>
      <c r="I20" s="60" t="s">
        <v>10</v>
      </c>
      <c r="J20" s="134">
        <f t="shared" si="1"/>
        <v>4997.1729382721987</v>
      </c>
      <c r="K20" s="134">
        <f t="shared" si="2"/>
        <v>15120.447114043003</v>
      </c>
      <c r="L20" s="134">
        <f t="shared" si="3"/>
        <v>184.36136013577126</v>
      </c>
      <c r="M20" s="134">
        <f t="shared" si="4"/>
        <v>184.36136013577126</v>
      </c>
      <c r="N20" s="125" t="str">
        <f t="shared" si="5"/>
        <v>Cluster 3</v>
      </c>
      <c r="O20" s="134">
        <f t="shared" si="6"/>
        <v>33989.111111111553</v>
      </c>
      <c r="P20" s="114"/>
      <c r="Q20" s="119"/>
      <c r="R20" s="114"/>
      <c r="S20" s="151"/>
      <c r="T20" s="151"/>
      <c r="U20" s="151"/>
      <c r="V20" s="151"/>
      <c r="W20" s="114"/>
    </row>
    <row r="21" spans="1:23" ht="20.100000000000001" customHeight="1" x14ac:dyDescent="0.25">
      <c r="A21" s="101" t="s">
        <v>43</v>
      </c>
      <c r="B21" s="104" t="s">
        <v>11</v>
      </c>
      <c r="C21" s="4">
        <v>15852</v>
      </c>
      <c r="D21" s="4">
        <v>969</v>
      </c>
      <c r="E21" s="4">
        <v>106</v>
      </c>
      <c r="F21" s="4">
        <v>11</v>
      </c>
      <c r="G21" s="112">
        <f t="shared" si="0"/>
        <v>16938</v>
      </c>
      <c r="H21" s="114"/>
      <c r="I21" s="59" t="s">
        <v>11</v>
      </c>
      <c r="J21" s="134">
        <f t="shared" si="1"/>
        <v>4895.3080469976558</v>
      </c>
      <c r="K21" s="134">
        <f t="shared" si="2"/>
        <v>5441.8523041332164</v>
      </c>
      <c r="L21" s="134">
        <f t="shared" si="3"/>
        <v>9701.2791653701224</v>
      </c>
      <c r="M21" s="134">
        <f t="shared" si="4"/>
        <v>4895.3080469976558</v>
      </c>
      <c r="N21" s="125" t="str">
        <f t="shared" si="5"/>
        <v>Cluster 1</v>
      </c>
      <c r="O21" s="134">
        <f t="shared" si="6"/>
        <v>23964040.875000004</v>
      </c>
      <c r="P21" s="114"/>
      <c r="Q21" s="116"/>
      <c r="R21" s="62" t="s">
        <v>72</v>
      </c>
      <c r="S21" s="155">
        <f>'Perbarui Centroid 2'!P3</f>
        <v>20557.75</v>
      </c>
      <c r="T21" s="155">
        <f>'Perbarui Centroid 2'!Q3</f>
        <v>2316.5</v>
      </c>
      <c r="U21" s="155">
        <f>'Perbarui Centroid 2'!R3</f>
        <v>170.75</v>
      </c>
      <c r="V21" s="155">
        <f>'Perbarui Centroid 2'!S3</f>
        <v>14</v>
      </c>
      <c r="W21" s="114"/>
    </row>
    <row r="22" spans="1:23" ht="20.100000000000001" customHeight="1" x14ac:dyDescent="0.25">
      <c r="A22" s="101" t="s">
        <v>44</v>
      </c>
      <c r="B22" s="104" t="s">
        <v>12</v>
      </c>
      <c r="C22" s="4">
        <v>26605</v>
      </c>
      <c r="D22" s="4">
        <v>2553</v>
      </c>
      <c r="E22" s="4">
        <v>116</v>
      </c>
      <c r="F22" s="4">
        <v>33</v>
      </c>
      <c r="G22" s="112">
        <f t="shared" si="0"/>
        <v>29307</v>
      </c>
      <c r="H22" s="114"/>
      <c r="I22" s="60" t="s">
        <v>12</v>
      </c>
      <c r="J22" s="134">
        <f t="shared" si="1"/>
        <v>6052.1503100137888</v>
      </c>
      <c r="K22" s="134">
        <f t="shared" si="2"/>
        <v>16191.003571207597</v>
      </c>
      <c r="L22" s="134">
        <f t="shared" si="3"/>
        <v>1462.4722599458473</v>
      </c>
      <c r="M22" s="134">
        <f t="shared" si="4"/>
        <v>1462.4722599458473</v>
      </c>
      <c r="N22" s="125" t="str">
        <f t="shared" si="5"/>
        <v>Cluster 3</v>
      </c>
      <c r="O22" s="134">
        <f t="shared" si="6"/>
        <v>2138825.1111111143</v>
      </c>
      <c r="P22" s="114"/>
      <c r="Q22" s="116"/>
      <c r="R22" s="62" t="s">
        <v>73</v>
      </c>
      <c r="S22" s="155">
        <f>'Perbarui Centroid 2'!P4</f>
        <v>10443.857142857143</v>
      </c>
      <c r="T22" s="155">
        <f>'Perbarui Centroid 2'!Q4</f>
        <v>1571.4285714285713</v>
      </c>
      <c r="U22" s="155">
        <f>'Perbarui Centroid 2'!R4</f>
        <v>158.92857142857142</v>
      </c>
      <c r="V22" s="155">
        <f>'Perbarui Centroid 2'!S4</f>
        <v>5.9285714285714288</v>
      </c>
      <c r="W22" s="114"/>
    </row>
    <row r="23" spans="1:23" ht="20.100000000000001" customHeight="1" x14ac:dyDescent="0.25">
      <c r="A23" s="101" t="s">
        <v>45</v>
      </c>
      <c r="B23" s="104" t="s">
        <v>13</v>
      </c>
      <c r="C23" s="4">
        <v>14640</v>
      </c>
      <c r="D23" s="4">
        <v>1518</v>
      </c>
      <c r="E23" s="4">
        <v>120</v>
      </c>
      <c r="F23" s="4">
        <v>12</v>
      </c>
      <c r="G23" s="112">
        <f t="shared" si="0"/>
        <v>16290</v>
      </c>
      <c r="H23" s="114"/>
      <c r="I23" s="59" t="s">
        <v>13</v>
      </c>
      <c r="J23" s="134">
        <f t="shared" si="1"/>
        <v>5971.5950025935281</v>
      </c>
      <c r="K23" s="134">
        <f t="shared" si="2"/>
        <v>4196.6679384619274</v>
      </c>
      <c r="L23" s="134">
        <f t="shared" si="3"/>
        <v>10785.248789177022</v>
      </c>
      <c r="M23" s="134">
        <f t="shared" si="4"/>
        <v>4196.6679384619274</v>
      </c>
      <c r="N23" s="125" t="str">
        <f t="shared" si="5"/>
        <v>Cluster 2</v>
      </c>
      <c r="O23" s="134">
        <f t="shared" si="6"/>
        <v>17612021.785714284</v>
      </c>
      <c r="P23" s="114"/>
      <c r="Q23" s="117"/>
      <c r="R23" s="62" t="s">
        <v>74</v>
      </c>
      <c r="S23" s="155">
        <f>'Perbarui Centroid 2'!P5</f>
        <v>25293.333333333332</v>
      </c>
      <c r="T23" s="155">
        <f>'Perbarui Centroid 2'!Q5</f>
        <v>3199.6666666666665</v>
      </c>
      <c r="U23" s="155">
        <f>'Perbarui Centroid 2'!R5</f>
        <v>115.66666666666667</v>
      </c>
      <c r="V23" s="155">
        <f>'Perbarui Centroid 2'!S5</f>
        <v>19.666666666666668</v>
      </c>
      <c r="W23" s="114"/>
    </row>
    <row r="24" spans="1:23" ht="20.100000000000001" customHeight="1" x14ac:dyDescent="0.25">
      <c r="A24" s="101" t="s">
        <v>46</v>
      </c>
      <c r="B24" s="104" t="s">
        <v>14</v>
      </c>
      <c r="C24" s="4">
        <v>11974</v>
      </c>
      <c r="D24" s="4">
        <v>2234</v>
      </c>
      <c r="E24" s="4">
        <v>444</v>
      </c>
      <c r="F24" s="4">
        <v>1</v>
      </c>
      <c r="G24" s="112">
        <f t="shared" si="0"/>
        <v>14653</v>
      </c>
      <c r="H24" s="114"/>
      <c r="I24" s="59" t="s">
        <v>14</v>
      </c>
      <c r="J24" s="134">
        <f t="shared" si="1"/>
        <v>8588.5042280364505</v>
      </c>
      <c r="K24" s="134">
        <f t="shared" si="2"/>
        <v>1691.6347334541731</v>
      </c>
      <c r="L24" s="134">
        <f t="shared" si="3"/>
        <v>13358.342104384727</v>
      </c>
      <c r="M24" s="134">
        <f t="shared" si="4"/>
        <v>1691.6347334541731</v>
      </c>
      <c r="N24" s="125" t="str">
        <f t="shared" si="5"/>
        <v>Cluster 2</v>
      </c>
      <c r="O24" s="134">
        <f t="shared" si="6"/>
        <v>2861628.0714285714</v>
      </c>
      <c r="P24" s="114"/>
      <c r="Q24" s="117"/>
      <c r="R24" s="118"/>
      <c r="S24" s="120"/>
      <c r="T24" s="117"/>
      <c r="U24" s="118"/>
      <c r="V24" s="120"/>
      <c r="W24" s="114"/>
    </row>
    <row r="25" spans="1:23" ht="20.100000000000001" customHeight="1" x14ac:dyDescent="0.25">
      <c r="A25" s="101" t="s">
        <v>47</v>
      </c>
      <c r="B25" s="104" t="s">
        <v>15</v>
      </c>
      <c r="C25" s="4">
        <v>17401</v>
      </c>
      <c r="D25" s="4">
        <v>2522</v>
      </c>
      <c r="E25" s="4">
        <v>374</v>
      </c>
      <c r="F25" s="4">
        <v>5</v>
      </c>
      <c r="G25" s="112">
        <f t="shared" si="0"/>
        <v>20302</v>
      </c>
      <c r="H25" s="114"/>
      <c r="I25" s="61" t="s">
        <v>15</v>
      </c>
      <c r="J25" s="134">
        <f t="shared" si="1"/>
        <v>3169.9672514081276</v>
      </c>
      <c r="K25" s="134">
        <f t="shared" si="2"/>
        <v>7025.0750428122019</v>
      </c>
      <c r="L25" s="134">
        <f t="shared" si="3"/>
        <v>7925.5983230149732</v>
      </c>
      <c r="M25" s="134">
        <f t="shared" si="4"/>
        <v>3169.9672514081276</v>
      </c>
      <c r="N25" s="125" t="str">
        <f t="shared" si="5"/>
        <v>Cluster 1</v>
      </c>
      <c r="O25" s="134">
        <f t="shared" si="6"/>
        <v>10048692.375</v>
      </c>
      <c r="P25" s="114"/>
      <c r="Q25" s="114"/>
      <c r="R25" s="114"/>
      <c r="S25" s="114"/>
      <c r="T25" s="114"/>
      <c r="U25" s="114"/>
      <c r="V25" s="114"/>
      <c r="W25" s="114"/>
    </row>
    <row r="26" spans="1:23" ht="20.100000000000001" customHeight="1" x14ac:dyDescent="0.25">
      <c r="A26" s="101" t="s">
        <v>48</v>
      </c>
      <c r="B26" s="104" t="s">
        <v>16</v>
      </c>
      <c r="C26" s="4">
        <v>7982</v>
      </c>
      <c r="D26" s="4">
        <v>1434</v>
      </c>
      <c r="E26" s="4">
        <v>54</v>
      </c>
      <c r="F26" s="4">
        <v>10</v>
      </c>
      <c r="G26" s="112">
        <f t="shared" si="0"/>
        <v>9480</v>
      </c>
      <c r="H26" s="114"/>
      <c r="I26" s="59" t="s">
        <v>16</v>
      </c>
      <c r="J26" s="134">
        <f t="shared" si="1"/>
        <v>12607.217808660243</v>
      </c>
      <c r="K26" s="134">
        <f t="shared" si="2"/>
        <v>2467.9249959661024</v>
      </c>
      <c r="L26" s="134">
        <f t="shared" si="3"/>
        <v>17401.256758572861</v>
      </c>
      <c r="M26" s="134">
        <f t="shared" si="4"/>
        <v>2467.9249959661024</v>
      </c>
      <c r="N26" s="125" t="str">
        <f t="shared" si="5"/>
        <v>Cluster 2</v>
      </c>
      <c r="O26" s="134">
        <f t="shared" si="6"/>
        <v>6090653.7857142864</v>
      </c>
      <c r="P26" s="114"/>
      <c r="Q26" s="114"/>
      <c r="R26" s="114"/>
      <c r="S26" s="114"/>
      <c r="T26" s="114"/>
      <c r="U26" s="114"/>
      <c r="V26" s="114"/>
      <c r="W26" s="114"/>
    </row>
    <row r="27" spans="1:23" ht="20.100000000000001" customHeight="1" x14ac:dyDescent="0.25">
      <c r="A27" s="101" t="s">
        <v>49</v>
      </c>
      <c r="B27" s="104" t="s">
        <v>17</v>
      </c>
      <c r="C27" s="4">
        <v>15118</v>
      </c>
      <c r="D27" s="4">
        <v>2573</v>
      </c>
      <c r="E27" s="4">
        <v>70</v>
      </c>
      <c r="F27" s="4">
        <v>5</v>
      </c>
      <c r="G27" s="112">
        <f t="shared" si="0"/>
        <v>17766</v>
      </c>
      <c r="H27" s="114"/>
      <c r="I27" s="59" t="s">
        <v>17</v>
      </c>
      <c r="J27" s="134">
        <f t="shared" si="1"/>
        <v>5446.7333214505734</v>
      </c>
      <c r="K27" s="134">
        <f t="shared" si="2"/>
        <v>4781.0737213069015</v>
      </c>
      <c r="L27" s="134">
        <f t="shared" si="3"/>
        <v>10194.725112091599</v>
      </c>
      <c r="M27" s="134">
        <f t="shared" si="4"/>
        <v>4781.0737213069015</v>
      </c>
      <c r="N27" s="125" t="str">
        <f t="shared" si="5"/>
        <v>Cluster 2</v>
      </c>
      <c r="O27" s="134">
        <f t="shared" si="6"/>
        <v>22858665.928571422</v>
      </c>
      <c r="P27" s="114"/>
      <c r="Q27" s="114"/>
      <c r="R27" s="114"/>
      <c r="S27" s="114"/>
      <c r="T27" s="114"/>
      <c r="U27" s="114"/>
      <c r="V27" s="114"/>
      <c r="W27" s="114"/>
    </row>
    <row r="28" spans="1:23" ht="20.100000000000001" customHeight="1" x14ac:dyDescent="0.25">
      <c r="A28" s="101" t="s">
        <v>50</v>
      </c>
      <c r="B28" s="104" t="s">
        <v>18</v>
      </c>
      <c r="C28" s="4">
        <v>6205</v>
      </c>
      <c r="D28" s="4">
        <v>217</v>
      </c>
      <c r="E28" s="4">
        <v>63</v>
      </c>
      <c r="F28" s="4">
        <v>1</v>
      </c>
      <c r="G28" s="112">
        <f t="shared" si="0"/>
        <v>6486</v>
      </c>
      <c r="H28" s="114"/>
      <c r="I28" s="59" t="s">
        <v>18</v>
      </c>
      <c r="J28" s="134">
        <f t="shared" si="1"/>
        <v>14505.899209459578</v>
      </c>
      <c r="K28" s="134">
        <f t="shared" si="2"/>
        <v>4451.0238388808611</v>
      </c>
      <c r="L28" s="134">
        <f t="shared" si="3"/>
        <v>19320.038615673391</v>
      </c>
      <c r="M28" s="134">
        <f t="shared" si="4"/>
        <v>4451.0238388808611</v>
      </c>
      <c r="N28" s="125" t="str">
        <f t="shared" si="5"/>
        <v>Cluster 2</v>
      </c>
      <c r="O28" s="134">
        <f t="shared" si="6"/>
        <v>19811613.214285716</v>
      </c>
      <c r="P28" s="114"/>
      <c r="Q28" s="114"/>
      <c r="R28" s="114"/>
      <c r="S28" s="114"/>
      <c r="T28" s="114"/>
      <c r="U28" s="114"/>
      <c r="V28" s="114"/>
      <c r="W28" s="114"/>
    </row>
    <row r="29" spans="1:23" ht="20.100000000000001" customHeight="1" x14ac:dyDescent="0.25">
      <c r="A29" s="101" t="s">
        <v>51</v>
      </c>
      <c r="B29" s="104" t="s">
        <v>31</v>
      </c>
      <c r="C29" s="4">
        <v>9569</v>
      </c>
      <c r="D29" s="4">
        <v>906</v>
      </c>
      <c r="E29" s="4">
        <v>84</v>
      </c>
      <c r="F29" s="4">
        <v>3</v>
      </c>
      <c r="G29" s="112">
        <f t="shared" si="0"/>
        <v>10562</v>
      </c>
      <c r="H29" s="114"/>
      <c r="I29" s="59" t="s">
        <v>31</v>
      </c>
      <c r="J29" s="134">
        <f t="shared" si="1"/>
        <v>11079.250126926461</v>
      </c>
      <c r="K29" s="134">
        <f t="shared" si="2"/>
        <v>1101.7227743078436</v>
      </c>
      <c r="L29" s="134">
        <f t="shared" si="3"/>
        <v>15890.778650245906</v>
      </c>
      <c r="M29" s="134">
        <f t="shared" si="4"/>
        <v>1101.7227743078436</v>
      </c>
      <c r="N29" s="125" t="str">
        <f t="shared" si="5"/>
        <v>Cluster 2</v>
      </c>
      <c r="O29" s="134">
        <f t="shared" si="6"/>
        <v>1213793.0714285716</v>
      </c>
      <c r="P29" s="114"/>
      <c r="Q29" s="114"/>
      <c r="R29" s="114"/>
      <c r="S29" s="114"/>
      <c r="T29" s="114"/>
      <c r="U29" s="114"/>
      <c r="V29" s="114"/>
      <c r="W29" s="114"/>
    </row>
    <row r="30" spans="1:23" ht="20.100000000000001" customHeight="1" x14ac:dyDescent="0.25">
      <c r="A30" s="101" t="s">
        <v>52</v>
      </c>
      <c r="B30" s="104" t="s">
        <v>19</v>
      </c>
      <c r="C30" s="4">
        <v>23324</v>
      </c>
      <c r="D30" s="4">
        <v>914</v>
      </c>
      <c r="E30" s="4">
        <v>36</v>
      </c>
      <c r="F30" s="4">
        <v>10</v>
      </c>
      <c r="G30" s="112">
        <f t="shared" si="0"/>
        <v>24284</v>
      </c>
      <c r="H30" s="114"/>
      <c r="I30" s="61" t="s">
        <v>19</v>
      </c>
      <c r="J30" s="134">
        <f t="shared" si="1"/>
        <v>3104.4031431178523</v>
      </c>
      <c r="K30" s="134">
        <f t="shared" si="2"/>
        <v>12897.496670173745</v>
      </c>
      <c r="L30" s="134">
        <f t="shared" si="3"/>
        <v>3018.1096916962952</v>
      </c>
      <c r="M30" s="134">
        <f t="shared" si="4"/>
        <v>3018.1096916962952</v>
      </c>
      <c r="N30" s="125" t="str">
        <f t="shared" si="5"/>
        <v>Cluster 3</v>
      </c>
      <c r="O30" s="134">
        <f t="shared" si="6"/>
        <v>9108986.1111111064</v>
      </c>
      <c r="P30" s="114"/>
      <c r="Q30" s="114"/>
      <c r="R30" s="114"/>
      <c r="S30" s="114"/>
      <c r="T30" s="114"/>
      <c r="U30" s="114"/>
      <c r="V30" s="114"/>
      <c r="W30" s="114"/>
    </row>
    <row r="31" spans="1:23" ht="20.100000000000001" customHeight="1" x14ac:dyDescent="0.25">
      <c r="A31" s="114"/>
      <c r="B31" s="114"/>
      <c r="C31" s="114"/>
      <c r="D31" s="114"/>
      <c r="E31" s="114"/>
      <c r="F31" s="114"/>
      <c r="G31" s="114"/>
      <c r="H31" s="114"/>
      <c r="I31" s="164" t="s">
        <v>76</v>
      </c>
      <c r="J31" s="165"/>
      <c r="K31" s="165"/>
      <c r="L31" s="165"/>
      <c r="M31" s="165"/>
      <c r="N31" s="166"/>
      <c r="O31" s="138">
        <f>SUM(O10:O30)</f>
        <v>293245883.77777779</v>
      </c>
      <c r="P31" s="114"/>
      <c r="Q31" s="114"/>
      <c r="R31" s="114"/>
      <c r="S31" s="114"/>
      <c r="T31" s="114"/>
      <c r="U31" s="114"/>
      <c r="V31" s="114"/>
      <c r="W31" s="114"/>
    </row>
  </sheetData>
  <mergeCells count="9">
    <mergeCell ref="A1:G3"/>
    <mergeCell ref="O2:O3"/>
    <mergeCell ref="I31:N31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  <pageSetup scale="57" orientation="portrait" horizontalDpi="4294967293" r:id="rId1"/>
  <colBreaks count="2" manualBreakCount="2">
    <brk id="7" max="1048575" man="1"/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BreakPreview" topLeftCell="D1" zoomScale="60" zoomScaleNormal="64" workbookViewId="0">
      <selection activeCell="D11" sqref="D11"/>
    </sheetView>
  </sheetViews>
  <sheetFormatPr defaultRowHeight="15" x14ac:dyDescent="0.25"/>
  <cols>
    <col min="1" max="19" width="18.7109375" customWidth="1"/>
  </cols>
  <sheetData>
    <row r="1" spans="1:19" ht="15" customHeight="1" x14ac:dyDescent="0.25"/>
    <row r="2" spans="1:19" ht="15" customHeight="1" x14ac:dyDescent="0.25">
      <c r="A2" s="52" t="s">
        <v>0</v>
      </c>
      <c r="B2" s="52" t="s">
        <v>61</v>
      </c>
      <c r="C2" s="76" t="s">
        <v>22</v>
      </c>
      <c r="D2" s="107" t="s">
        <v>23</v>
      </c>
      <c r="E2" s="76" t="s">
        <v>24</v>
      </c>
      <c r="F2" s="76" t="s">
        <v>25</v>
      </c>
      <c r="H2" s="52" t="s">
        <v>0</v>
      </c>
      <c r="I2" s="52" t="s">
        <v>61</v>
      </c>
      <c r="J2" s="76" t="s">
        <v>22</v>
      </c>
      <c r="K2" s="107" t="s">
        <v>23</v>
      </c>
      <c r="L2" s="76" t="s">
        <v>24</v>
      </c>
      <c r="M2" s="76" t="s">
        <v>25</v>
      </c>
    </row>
    <row r="3" spans="1:19" ht="15" customHeight="1" x14ac:dyDescent="0.25">
      <c r="A3" s="40" t="s">
        <v>6</v>
      </c>
      <c r="B3" s="27" t="s">
        <v>65</v>
      </c>
      <c r="C3" s="6">
        <v>20179</v>
      </c>
      <c r="D3" s="6">
        <v>3558</v>
      </c>
      <c r="E3" s="6">
        <v>94</v>
      </c>
      <c r="F3" s="6">
        <v>19</v>
      </c>
      <c r="H3" s="40" t="s">
        <v>6</v>
      </c>
      <c r="I3" s="27" t="s">
        <v>65</v>
      </c>
      <c r="J3" s="144">
        <v>20179</v>
      </c>
      <c r="K3" s="145">
        <v>3558</v>
      </c>
      <c r="L3" s="145">
        <v>94</v>
      </c>
      <c r="M3" s="145">
        <v>19</v>
      </c>
      <c r="O3" s="24" t="s">
        <v>72</v>
      </c>
      <c r="P3" s="34">
        <f>J7</f>
        <v>20557.75</v>
      </c>
      <c r="Q3" s="34">
        <f t="shared" ref="Q3:S3" si="0">K7</f>
        <v>2316.5</v>
      </c>
      <c r="R3" s="34">
        <f t="shared" si="0"/>
        <v>170.75</v>
      </c>
      <c r="S3" s="34">
        <f t="shared" si="0"/>
        <v>14</v>
      </c>
    </row>
    <row r="4" spans="1:19" ht="32.25" customHeight="1" x14ac:dyDescent="0.25">
      <c r="A4" s="40" t="s">
        <v>30</v>
      </c>
      <c r="B4" s="27" t="s">
        <v>65</v>
      </c>
      <c r="C4" s="6">
        <v>21327</v>
      </c>
      <c r="D4" s="6">
        <v>2272</v>
      </c>
      <c r="E4" s="6">
        <v>179</v>
      </c>
      <c r="F4" s="6">
        <v>22</v>
      </c>
      <c r="H4" s="40" t="s">
        <v>30</v>
      </c>
      <c r="I4" s="27" t="s">
        <v>65</v>
      </c>
      <c r="J4" s="144">
        <v>21327</v>
      </c>
      <c r="K4" s="145">
        <v>2272</v>
      </c>
      <c r="L4" s="145">
        <v>179</v>
      </c>
      <c r="M4" s="145">
        <v>22</v>
      </c>
      <c r="O4" s="24" t="s">
        <v>73</v>
      </c>
      <c r="P4" s="34">
        <f>J25</f>
        <v>10443.857142857143</v>
      </c>
      <c r="Q4" s="34">
        <f t="shared" ref="Q4:S4" si="1">K25</f>
        <v>1571.4285714285713</v>
      </c>
      <c r="R4" s="34">
        <f t="shared" si="1"/>
        <v>158.92857142857142</v>
      </c>
      <c r="S4" s="34">
        <f t="shared" si="1"/>
        <v>5.9285714285714288</v>
      </c>
    </row>
    <row r="5" spans="1:19" ht="24.75" customHeight="1" x14ac:dyDescent="0.25">
      <c r="A5" s="40" t="s">
        <v>15</v>
      </c>
      <c r="B5" s="27" t="s">
        <v>65</v>
      </c>
      <c r="C5" s="6">
        <v>17401</v>
      </c>
      <c r="D5" s="6">
        <v>2522</v>
      </c>
      <c r="E5" s="6">
        <v>374</v>
      </c>
      <c r="F5" s="6">
        <v>5</v>
      </c>
      <c r="H5" s="40" t="s">
        <v>15</v>
      </c>
      <c r="I5" s="27" t="s">
        <v>65</v>
      </c>
      <c r="J5" s="145">
        <v>17401</v>
      </c>
      <c r="K5" s="145">
        <v>2522</v>
      </c>
      <c r="L5" s="145">
        <v>374</v>
      </c>
      <c r="M5" s="145">
        <v>5</v>
      </c>
      <c r="O5" s="24" t="s">
        <v>74</v>
      </c>
      <c r="P5" s="35">
        <f>J32</f>
        <v>25293.333333333332</v>
      </c>
      <c r="Q5" s="35">
        <f t="shared" ref="Q5:S5" si="2">K32</f>
        <v>3199.6666666666665</v>
      </c>
      <c r="R5" s="35">
        <f t="shared" si="2"/>
        <v>115.66666666666667</v>
      </c>
      <c r="S5" s="35">
        <f t="shared" si="2"/>
        <v>19.666666666666668</v>
      </c>
    </row>
    <row r="6" spans="1:19" ht="15" customHeight="1" x14ac:dyDescent="0.25">
      <c r="A6" s="40" t="s">
        <v>19</v>
      </c>
      <c r="B6" s="27" t="s">
        <v>65</v>
      </c>
      <c r="C6" s="6">
        <v>23324</v>
      </c>
      <c r="D6" s="6">
        <v>914</v>
      </c>
      <c r="E6" s="6">
        <v>36</v>
      </c>
      <c r="F6" s="6">
        <v>10</v>
      </c>
      <c r="H6" s="40" t="s">
        <v>19</v>
      </c>
      <c r="I6" s="27" t="s">
        <v>65</v>
      </c>
      <c r="J6" s="145">
        <v>23324</v>
      </c>
      <c r="K6" s="145">
        <v>914</v>
      </c>
      <c r="L6" s="145">
        <v>36</v>
      </c>
      <c r="M6" s="145">
        <v>10</v>
      </c>
    </row>
    <row r="7" spans="1:19" ht="15" customHeight="1" x14ac:dyDescent="0.25">
      <c r="A7" s="38" t="s">
        <v>1</v>
      </c>
      <c r="B7" s="27" t="s">
        <v>63</v>
      </c>
      <c r="C7" s="108">
        <v>11760</v>
      </c>
      <c r="D7" s="7">
        <v>2634</v>
      </c>
      <c r="E7" s="7">
        <v>466</v>
      </c>
      <c r="F7" s="7">
        <v>11</v>
      </c>
      <c r="H7" s="168" t="s">
        <v>79</v>
      </c>
      <c r="I7" s="168"/>
      <c r="J7" s="148">
        <f>AVERAGE(J3:J6)</f>
        <v>20557.75</v>
      </c>
      <c r="K7" s="148">
        <f t="shared" ref="K7:M7" si="3">AVERAGE(K3:K6)</f>
        <v>2316.5</v>
      </c>
      <c r="L7" s="148">
        <f t="shared" si="3"/>
        <v>170.75</v>
      </c>
      <c r="M7" s="148">
        <f t="shared" si="3"/>
        <v>14</v>
      </c>
    </row>
    <row r="8" spans="1:19" ht="15" customHeight="1" x14ac:dyDescent="0.25">
      <c r="A8" s="38" t="s">
        <v>2</v>
      </c>
      <c r="B8" s="27" t="s">
        <v>63</v>
      </c>
      <c r="C8" s="108">
        <v>9719</v>
      </c>
      <c r="D8" s="7">
        <v>3110</v>
      </c>
      <c r="E8" s="7">
        <v>411</v>
      </c>
      <c r="F8" s="7">
        <v>4</v>
      </c>
    </row>
    <row r="9" spans="1:19" ht="15" customHeight="1" x14ac:dyDescent="0.25">
      <c r="A9" s="38" t="s">
        <v>3</v>
      </c>
      <c r="B9" s="27" t="s">
        <v>63</v>
      </c>
      <c r="C9" s="108">
        <v>15366</v>
      </c>
      <c r="D9" s="7">
        <v>634</v>
      </c>
      <c r="E9" s="7">
        <v>54</v>
      </c>
      <c r="F9" s="7">
        <v>11</v>
      </c>
    </row>
    <row r="10" spans="1:19" ht="15" customHeight="1" x14ac:dyDescent="0.25">
      <c r="A10" s="38" t="s">
        <v>4</v>
      </c>
      <c r="B10" s="27" t="s">
        <v>63</v>
      </c>
      <c r="C10" s="108">
        <v>15005</v>
      </c>
      <c r="D10" s="7">
        <v>1029</v>
      </c>
      <c r="E10" s="7">
        <v>31</v>
      </c>
      <c r="F10" s="7">
        <v>6</v>
      </c>
      <c r="H10" s="52" t="s">
        <v>0</v>
      </c>
      <c r="I10" s="52" t="s">
        <v>61</v>
      </c>
      <c r="J10" s="76" t="s">
        <v>22</v>
      </c>
      <c r="K10" s="107" t="s">
        <v>23</v>
      </c>
      <c r="L10" s="76" t="s">
        <v>24</v>
      </c>
      <c r="M10" s="76" t="s">
        <v>25</v>
      </c>
    </row>
    <row r="11" spans="1:19" ht="15" customHeight="1" x14ac:dyDescent="0.25">
      <c r="A11" s="38" t="s">
        <v>7</v>
      </c>
      <c r="B11" s="27" t="s">
        <v>63</v>
      </c>
      <c r="C11" s="108">
        <v>2381</v>
      </c>
      <c r="D11" s="7">
        <v>2744</v>
      </c>
      <c r="E11" s="7">
        <v>84</v>
      </c>
      <c r="F11" s="7">
        <v>3</v>
      </c>
      <c r="H11" s="81" t="s">
        <v>1</v>
      </c>
      <c r="I11" s="1" t="s">
        <v>63</v>
      </c>
      <c r="J11" s="144">
        <v>11760</v>
      </c>
      <c r="K11" s="145">
        <v>2634</v>
      </c>
      <c r="L11" s="145">
        <v>466</v>
      </c>
      <c r="M11" s="145">
        <v>11</v>
      </c>
    </row>
    <row r="12" spans="1:19" ht="15" customHeight="1" x14ac:dyDescent="0.25">
      <c r="A12" s="38" t="s">
        <v>8</v>
      </c>
      <c r="B12" s="27" t="s">
        <v>63</v>
      </c>
      <c r="C12" s="108">
        <v>5979</v>
      </c>
      <c r="D12" s="7">
        <v>1099</v>
      </c>
      <c r="E12" s="7">
        <v>94</v>
      </c>
      <c r="F12" s="7">
        <v>3</v>
      </c>
      <c r="H12" s="81" t="s">
        <v>2</v>
      </c>
      <c r="I12" s="1" t="s">
        <v>63</v>
      </c>
      <c r="J12" s="144">
        <v>9719</v>
      </c>
      <c r="K12" s="145">
        <v>3110</v>
      </c>
      <c r="L12" s="145">
        <v>411</v>
      </c>
      <c r="M12" s="145">
        <v>4</v>
      </c>
    </row>
    <row r="13" spans="1:19" ht="42.75" customHeight="1" x14ac:dyDescent="0.25">
      <c r="A13" s="38" t="s">
        <v>9</v>
      </c>
      <c r="B13" s="27" t="s">
        <v>63</v>
      </c>
      <c r="C13" s="108">
        <v>4664</v>
      </c>
      <c r="D13" s="7">
        <v>899</v>
      </c>
      <c r="E13" s="7">
        <v>144</v>
      </c>
      <c r="F13" s="7">
        <v>2</v>
      </c>
      <c r="H13" s="81" t="s">
        <v>3</v>
      </c>
      <c r="I13" s="1" t="s">
        <v>63</v>
      </c>
      <c r="J13" s="144">
        <v>15366</v>
      </c>
      <c r="K13" s="145">
        <v>634</v>
      </c>
      <c r="L13" s="145">
        <v>54</v>
      </c>
      <c r="M13" s="145">
        <v>11</v>
      </c>
    </row>
    <row r="14" spans="1:19" ht="15" customHeight="1" x14ac:dyDescent="0.25">
      <c r="A14" s="38" t="s">
        <v>11</v>
      </c>
      <c r="B14" s="27" t="s">
        <v>63</v>
      </c>
      <c r="C14" s="108">
        <v>15852</v>
      </c>
      <c r="D14" s="7">
        <v>969</v>
      </c>
      <c r="E14" s="7">
        <v>106</v>
      </c>
      <c r="F14" s="7">
        <v>11</v>
      </c>
      <c r="H14" s="81" t="s">
        <v>4</v>
      </c>
      <c r="I14" s="1" t="s">
        <v>63</v>
      </c>
      <c r="J14" s="144">
        <v>15005</v>
      </c>
      <c r="K14" s="145">
        <v>1029</v>
      </c>
      <c r="L14" s="145">
        <v>31</v>
      </c>
      <c r="M14" s="145">
        <v>6</v>
      </c>
    </row>
    <row r="15" spans="1:19" ht="15" customHeight="1" x14ac:dyDescent="0.25">
      <c r="A15" s="38" t="s">
        <v>13</v>
      </c>
      <c r="B15" s="27" t="s">
        <v>63</v>
      </c>
      <c r="C15" s="108">
        <v>14640</v>
      </c>
      <c r="D15" s="7">
        <v>1518</v>
      </c>
      <c r="E15" s="7">
        <v>120</v>
      </c>
      <c r="F15" s="7">
        <v>12</v>
      </c>
      <c r="H15" s="81" t="s">
        <v>7</v>
      </c>
      <c r="I15" s="1" t="s">
        <v>63</v>
      </c>
      <c r="J15" s="144">
        <v>2381</v>
      </c>
      <c r="K15" s="145">
        <v>2744</v>
      </c>
      <c r="L15" s="145">
        <v>84</v>
      </c>
      <c r="M15" s="145">
        <v>3</v>
      </c>
    </row>
    <row r="16" spans="1:19" ht="15" customHeight="1" x14ac:dyDescent="0.25">
      <c r="A16" s="38" t="s">
        <v>14</v>
      </c>
      <c r="B16" s="27" t="s">
        <v>63</v>
      </c>
      <c r="C16" s="108">
        <v>11974</v>
      </c>
      <c r="D16" s="7">
        <v>2234</v>
      </c>
      <c r="E16" s="7">
        <v>444</v>
      </c>
      <c r="F16" s="7">
        <v>1</v>
      </c>
      <c r="H16" s="81" t="s">
        <v>8</v>
      </c>
      <c r="I16" s="1" t="s">
        <v>63</v>
      </c>
      <c r="J16" s="144">
        <v>5979</v>
      </c>
      <c r="K16" s="145">
        <v>1099</v>
      </c>
      <c r="L16" s="145">
        <v>94</v>
      </c>
      <c r="M16" s="145">
        <v>3</v>
      </c>
    </row>
    <row r="17" spans="1:13" ht="15" customHeight="1" x14ac:dyDescent="0.25">
      <c r="A17" s="38" t="s">
        <v>16</v>
      </c>
      <c r="B17" s="27" t="s">
        <v>63</v>
      </c>
      <c r="C17" s="108">
        <v>7982</v>
      </c>
      <c r="D17" s="7">
        <v>1434</v>
      </c>
      <c r="E17" s="7">
        <v>54</v>
      </c>
      <c r="F17" s="7">
        <v>10</v>
      </c>
      <c r="H17" s="81" t="s">
        <v>9</v>
      </c>
      <c r="I17" s="1" t="s">
        <v>63</v>
      </c>
      <c r="J17" s="144">
        <v>4664</v>
      </c>
      <c r="K17" s="145">
        <v>899</v>
      </c>
      <c r="L17" s="145">
        <v>144</v>
      </c>
      <c r="M17" s="145">
        <v>2</v>
      </c>
    </row>
    <row r="18" spans="1:13" ht="15" customHeight="1" x14ac:dyDescent="0.25">
      <c r="A18" s="38" t="s">
        <v>17</v>
      </c>
      <c r="B18" s="27" t="s">
        <v>63</v>
      </c>
      <c r="C18" s="108">
        <v>15118</v>
      </c>
      <c r="D18" s="7">
        <v>2573</v>
      </c>
      <c r="E18" s="7">
        <v>70</v>
      </c>
      <c r="F18" s="7">
        <v>5</v>
      </c>
      <c r="H18" s="81" t="s">
        <v>11</v>
      </c>
      <c r="I18" s="1" t="s">
        <v>63</v>
      </c>
      <c r="J18" s="144">
        <v>15852</v>
      </c>
      <c r="K18" s="145">
        <v>969</v>
      </c>
      <c r="L18" s="145">
        <v>106</v>
      </c>
      <c r="M18" s="145">
        <v>11</v>
      </c>
    </row>
    <row r="19" spans="1:13" ht="15" customHeight="1" x14ac:dyDescent="0.25">
      <c r="A19" s="38" t="s">
        <v>18</v>
      </c>
      <c r="B19" s="27" t="s">
        <v>63</v>
      </c>
      <c r="C19" s="108">
        <v>6205</v>
      </c>
      <c r="D19" s="7">
        <v>217</v>
      </c>
      <c r="E19" s="7">
        <v>63</v>
      </c>
      <c r="F19" s="7">
        <v>1</v>
      </c>
      <c r="H19" s="81" t="s">
        <v>13</v>
      </c>
      <c r="I19" s="1" t="s">
        <v>63</v>
      </c>
      <c r="J19" s="144">
        <v>14640</v>
      </c>
      <c r="K19" s="145">
        <v>1518</v>
      </c>
      <c r="L19" s="145">
        <v>120</v>
      </c>
      <c r="M19" s="145">
        <v>12</v>
      </c>
    </row>
    <row r="20" spans="1:13" ht="15" customHeight="1" x14ac:dyDescent="0.25">
      <c r="A20" s="38" t="s">
        <v>31</v>
      </c>
      <c r="B20" s="27" t="s">
        <v>63</v>
      </c>
      <c r="C20" s="108">
        <v>9569</v>
      </c>
      <c r="D20" s="7">
        <v>906</v>
      </c>
      <c r="E20" s="7">
        <v>84</v>
      </c>
      <c r="F20" s="7">
        <v>3</v>
      </c>
      <c r="H20" s="81" t="s">
        <v>14</v>
      </c>
      <c r="I20" s="1" t="s">
        <v>63</v>
      </c>
      <c r="J20" s="144">
        <v>11974</v>
      </c>
      <c r="K20" s="145">
        <v>2234</v>
      </c>
      <c r="L20" s="145">
        <v>444</v>
      </c>
      <c r="M20" s="145">
        <v>1</v>
      </c>
    </row>
    <row r="21" spans="1:13" ht="15" customHeight="1" x14ac:dyDescent="0.25">
      <c r="A21" s="39" t="s">
        <v>5</v>
      </c>
      <c r="B21" s="27" t="s">
        <v>64</v>
      </c>
      <c r="C21" s="109">
        <v>23798</v>
      </c>
      <c r="D21" s="8">
        <v>3853</v>
      </c>
      <c r="E21" s="8">
        <v>127</v>
      </c>
      <c r="F21" s="8">
        <v>15</v>
      </c>
      <c r="H21" s="81" t="s">
        <v>16</v>
      </c>
      <c r="I21" s="1" t="s">
        <v>63</v>
      </c>
      <c r="J21" s="144">
        <v>7982</v>
      </c>
      <c r="K21" s="145">
        <v>1434</v>
      </c>
      <c r="L21" s="145">
        <v>54</v>
      </c>
      <c r="M21" s="145">
        <v>10</v>
      </c>
    </row>
    <row r="22" spans="1:13" ht="42.75" customHeight="1" x14ac:dyDescent="0.25">
      <c r="A22" s="39" t="s">
        <v>10</v>
      </c>
      <c r="B22" s="27" t="s">
        <v>64</v>
      </c>
      <c r="C22" s="109">
        <v>25477</v>
      </c>
      <c r="D22" s="8">
        <v>3193</v>
      </c>
      <c r="E22" s="8">
        <v>104</v>
      </c>
      <c r="F22" s="8">
        <v>11</v>
      </c>
      <c r="H22" s="81" t="s">
        <v>17</v>
      </c>
      <c r="I22" s="1" t="s">
        <v>63</v>
      </c>
      <c r="J22" s="144">
        <v>15118</v>
      </c>
      <c r="K22" s="145">
        <v>2573</v>
      </c>
      <c r="L22" s="145">
        <v>70</v>
      </c>
      <c r="M22" s="145">
        <v>5</v>
      </c>
    </row>
    <row r="23" spans="1:13" ht="15" customHeight="1" x14ac:dyDescent="0.25">
      <c r="A23" s="39" t="s">
        <v>12</v>
      </c>
      <c r="B23" s="27" t="s">
        <v>64</v>
      </c>
      <c r="C23" s="109">
        <v>26605</v>
      </c>
      <c r="D23" s="8">
        <v>2553</v>
      </c>
      <c r="E23" s="8">
        <v>116</v>
      </c>
      <c r="F23" s="8">
        <v>33</v>
      </c>
      <c r="H23" s="81" t="s">
        <v>18</v>
      </c>
      <c r="I23" s="1" t="s">
        <v>63</v>
      </c>
      <c r="J23" s="144">
        <v>6205</v>
      </c>
      <c r="K23" s="145">
        <v>217</v>
      </c>
      <c r="L23" s="145">
        <v>63</v>
      </c>
      <c r="M23" s="145">
        <v>1</v>
      </c>
    </row>
    <row r="24" spans="1:13" ht="37.5" customHeight="1" x14ac:dyDescent="0.25">
      <c r="H24" s="81" t="s">
        <v>31</v>
      </c>
      <c r="I24" s="1" t="s">
        <v>63</v>
      </c>
      <c r="J24" s="144">
        <v>9569</v>
      </c>
      <c r="K24" s="145">
        <v>906</v>
      </c>
      <c r="L24" s="145">
        <v>84</v>
      </c>
      <c r="M24" s="145">
        <v>3</v>
      </c>
    </row>
    <row r="25" spans="1:13" ht="15" customHeight="1" x14ac:dyDescent="0.25">
      <c r="H25" s="168" t="s">
        <v>79</v>
      </c>
      <c r="I25" s="168"/>
      <c r="J25" s="110">
        <f>AVERAGE(J11:J24)</f>
        <v>10443.857142857143</v>
      </c>
      <c r="K25" s="110">
        <f t="shared" ref="K25:M25" si="4">AVERAGE(K11:K24)</f>
        <v>1571.4285714285713</v>
      </c>
      <c r="L25" s="110">
        <f t="shared" si="4"/>
        <v>158.92857142857142</v>
      </c>
      <c r="M25" s="110">
        <f t="shared" si="4"/>
        <v>5.9285714285714288</v>
      </c>
    </row>
    <row r="26" spans="1:13" ht="15" customHeight="1" x14ac:dyDescent="0.25"/>
    <row r="27" spans="1:13" ht="15" customHeight="1" x14ac:dyDescent="0.25"/>
    <row r="28" spans="1:13" ht="15" customHeight="1" x14ac:dyDescent="0.25">
      <c r="H28" s="52" t="s">
        <v>0</v>
      </c>
      <c r="I28" s="52" t="s">
        <v>61</v>
      </c>
      <c r="J28" s="76" t="s">
        <v>22</v>
      </c>
      <c r="K28" s="107" t="s">
        <v>23</v>
      </c>
      <c r="L28" s="76" t="s">
        <v>24</v>
      </c>
      <c r="M28" s="76" t="s">
        <v>25</v>
      </c>
    </row>
    <row r="29" spans="1:13" ht="15" customHeight="1" x14ac:dyDescent="0.25">
      <c r="H29" s="86" t="s">
        <v>5</v>
      </c>
      <c r="I29" s="27" t="s">
        <v>64</v>
      </c>
      <c r="J29" s="144">
        <v>23798</v>
      </c>
      <c r="K29" s="145">
        <v>3853</v>
      </c>
      <c r="L29" s="145">
        <v>127</v>
      </c>
      <c r="M29" s="145">
        <v>15</v>
      </c>
    </row>
    <row r="30" spans="1:13" ht="32.25" customHeight="1" x14ac:dyDescent="0.25">
      <c r="H30" s="86" t="s">
        <v>10</v>
      </c>
      <c r="I30" s="27" t="s">
        <v>64</v>
      </c>
      <c r="J30" s="144">
        <v>25477</v>
      </c>
      <c r="K30" s="145">
        <v>3193</v>
      </c>
      <c r="L30" s="145">
        <v>104</v>
      </c>
      <c r="M30" s="145">
        <v>11</v>
      </c>
    </row>
    <row r="31" spans="1:13" ht="15" customHeight="1" x14ac:dyDescent="0.25">
      <c r="H31" s="86" t="s">
        <v>12</v>
      </c>
      <c r="I31" s="27" t="s">
        <v>64</v>
      </c>
      <c r="J31" s="144">
        <v>26605</v>
      </c>
      <c r="K31" s="145">
        <v>2553</v>
      </c>
      <c r="L31" s="145">
        <v>116</v>
      </c>
      <c r="M31" s="145">
        <v>33</v>
      </c>
    </row>
    <row r="32" spans="1:13" ht="15" customHeight="1" x14ac:dyDescent="0.25">
      <c r="H32" s="168" t="s">
        <v>79</v>
      </c>
      <c r="I32" s="168"/>
      <c r="J32" s="111">
        <f>AVERAGE(J29:J31)</f>
        <v>25293.333333333332</v>
      </c>
      <c r="K32" s="111">
        <f t="shared" ref="K32:M32" si="5">AVERAGE(K29:K31)</f>
        <v>3199.6666666666665</v>
      </c>
      <c r="L32" s="111">
        <f t="shared" si="5"/>
        <v>115.66666666666667</v>
      </c>
      <c r="M32" s="111">
        <f t="shared" si="5"/>
        <v>19.666666666666668</v>
      </c>
    </row>
  </sheetData>
  <mergeCells count="3">
    <mergeCell ref="H7:I7"/>
    <mergeCell ref="H25:I25"/>
    <mergeCell ref="H32:I32"/>
  </mergeCells>
  <pageMargins left="0.7" right="0.7" top="0.75" bottom="0.75" header="0.3" footer="0.3"/>
  <pageSetup scale="69" orientation="portrait" horizontalDpi="4294967293" r:id="rId1"/>
  <colBreaks count="2" manualBreakCount="2">
    <brk id="6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Iterasi 1</vt:lpstr>
      <vt:lpstr>Perbarui centroid</vt:lpstr>
      <vt:lpstr>Iterasi 2</vt:lpstr>
      <vt:lpstr>Perbarui Centroid 2</vt:lpstr>
      <vt:lpstr>ITERASI 3</vt:lpstr>
      <vt:lpstr>Perbarui Centroid 3</vt:lpstr>
      <vt:lpstr>iterasi 4</vt:lpstr>
      <vt:lpstr>Perbarui centroid 4</vt:lpstr>
      <vt:lpstr>'Iterasi 1'!Print_Area</vt:lpstr>
      <vt:lpstr>'Iterasi 2'!Print_Area</vt:lpstr>
      <vt:lpstr>'Perbarui centroid'!Print_Area</vt:lpstr>
      <vt:lpstr>'Perbarui Centroid 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2020-06-14T05:43:47Z</cp:lastPrinted>
  <dcterms:created xsi:type="dcterms:W3CDTF">2020-06-04T15:14:25Z</dcterms:created>
  <dcterms:modified xsi:type="dcterms:W3CDTF">2020-09-14T04:58:15Z</dcterms:modified>
</cp:coreProperties>
</file>